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5" yWindow="-150" windowWidth="18585" windowHeight="1107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45" i="1"/>
  <c r="H44"/>
  <c r="H64"/>
  <c r="H63"/>
  <c r="H60"/>
  <c r="H62"/>
  <c r="H59"/>
  <c r="H58"/>
  <c r="H57"/>
  <c r="H55"/>
  <c r="H54"/>
  <c r="H52"/>
  <c r="H51"/>
  <c r="H50"/>
  <c r="H49"/>
  <c r="H48"/>
  <c r="H47"/>
  <c r="G64"/>
  <c r="G63"/>
  <c r="G62"/>
  <c r="G60"/>
  <c r="G59"/>
  <c r="G58"/>
  <c r="G57"/>
  <c r="G55"/>
  <c r="G54"/>
  <c r="G52"/>
  <c r="G51"/>
  <c r="G50"/>
  <c r="G49"/>
  <c r="G48"/>
  <c r="G47"/>
  <c r="G45"/>
  <c r="G44"/>
  <c r="E64"/>
  <c r="D64" s="1"/>
  <c r="D63"/>
  <c r="E63"/>
  <c r="D62"/>
  <c r="E62"/>
  <c r="E60"/>
  <c r="D60" s="1"/>
  <c r="E59"/>
  <c r="D59" s="1"/>
  <c r="E58"/>
  <c r="D58" s="1"/>
  <c r="E57"/>
  <c r="D57" s="1"/>
  <c r="E55"/>
  <c r="E54"/>
  <c r="D54" s="1"/>
  <c r="E52"/>
  <c r="E51"/>
  <c r="D51" s="1"/>
  <c r="E50"/>
  <c r="D49"/>
  <c r="E49"/>
  <c r="D48"/>
  <c r="E48"/>
  <c r="E47"/>
  <c r="D47" s="1"/>
  <c r="E45"/>
  <c r="D45" s="1"/>
  <c r="E44"/>
  <c r="D44" s="1"/>
  <c r="F55"/>
  <c r="D55" s="1"/>
  <c r="F52"/>
  <c r="D52" s="1"/>
  <c r="F50"/>
  <c r="D50" s="1"/>
  <c r="B8"/>
  <c r="B9" s="1"/>
  <c r="B10" s="1"/>
  <c r="H6" s="1"/>
  <c r="F22"/>
  <c r="E22"/>
  <c r="I21"/>
  <c r="F21"/>
  <c r="E21"/>
  <c r="F20"/>
  <c r="E20"/>
  <c r="F19"/>
  <c r="E19"/>
  <c r="F18"/>
  <c r="E18"/>
  <c r="G21" l="1"/>
  <c r="G22"/>
  <c r="G18"/>
  <c r="G19"/>
  <c r="G20"/>
</calcChain>
</file>

<file path=xl/sharedStrings.xml><?xml version="1.0" encoding="utf-8"?>
<sst xmlns="http://schemas.openxmlformats.org/spreadsheetml/2006/main" count="221" uniqueCount="184">
  <si>
    <t>Nature de l'acte</t>
  </si>
  <si>
    <t>cotation</t>
  </si>
  <si>
    <t xml:space="preserve">base </t>
  </si>
  <si>
    <t>honoraires</t>
  </si>
  <si>
    <t>€/h , ici donc</t>
  </si>
  <si>
    <t>réels</t>
  </si>
  <si>
    <t>AMO</t>
  </si>
  <si>
    <t>couronne full zircone</t>
  </si>
  <si>
    <t>SPR50</t>
  </si>
  <si>
    <t>A</t>
  </si>
  <si>
    <t>couronne ceramo métallique</t>
  </si>
  <si>
    <t>B</t>
  </si>
  <si>
    <t>dépenses</t>
  </si>
  <si>
    <t>C</t>
  </si>
  <si>
    <t>SPR85</t>
  </si>
  <si>
    <t>D</t>
  </si>
  <si>
    <t>couronne tout céramique</t>
  </si>
  <si>
    <t>dentier 14 dents résine</t>
  </si>
  <si>
    <t xml:space="preserve"> et physique</t>
  </si>
  <si>
    <t>intellectuel</t>
  </si>
  <si>
    <t xml:space="preserve">Prix de vente </t>
  </si>
  <si>
    <t>DMSM =</t>
  </si>
  <si>
    <t>prothèse =</t>
  </si>
  <si>
    <t>tarif</t>
  </si>
  <si>
    <t>laboratoire</t>
  </si>
  <si>
    <t>prestations de</t>
  </si>
  <si>
    <t xml:space="preserve">travail du </t>
  </si>
  <si>
    <t>praticien</t>
  </si>
  <si>
    <t>soins (en €/h) =</t>
  </si>
  <si>
    <t xml:space="preserve">charges </t>
  </si>
  <si>
    <t>de</t>
  </si>
  <si>
    <t>structures</t>
  </si>
  <si>
    <t xml:space="preserve">honoraires </t>
  </si>
  <si>
    <t>théoriques</t>
  </si>
  <si>
    <t>rembt</t>
  </si>
  <si>
    <t>sécu</t>
  </si>
  <si>
    <t>E=B+C+D</t>
  </si>
  <si>
    <t>rebasage extemporanée</t>
  </si>
  <si>
    <t>HN</t>
  </si>
  <si>
    <t>C=A*125</t>
  </si>
  <si>
    <t>D=A*48,13</t>
  </si>
  <si>
    <t>emprunt</t>
  </si>
  <si>
    <t>E</t>
  </si>
  <si>
    <t>G</t>
  </si>
  <si>
    <t>revenus</t>
  </si>
  <si>
    <t>immobilisations n'entrant</t>
  </si>
  <si>
    <t xml:space="preserve"> pas dans l'emprunt</t>
  </si>
  <si>
    <t>coûts labos</t>
  </si>
  <si>
    <t>bénéfice avant regul</t>
  </si>
  <si>
    <t>bénéfice après regul</t>
  </si>
  <si>
    <t>F</t>
  </si>
  <si>
    <t>H</t>
  </si>
  <si>
    <t>F=A-B-C-D</t>
  </si>
  <si>
    <t>dépenses totales hors frais labo</t>
  </si>
  <si>
    <t>H=A-G-E</t>
  </si>
  <si>
    <t>travail au fauteuil</t>
  </si>
  <si>
    <t>par semaine</t>
  </si>
  <si>
    <t>par mois</t>
  </si>
  <si>
    <t>temps en h</t>
  </si>
  <si>
    <t>travail annexe</t>
  </si>
  <si>
    <t>par an (48s)</t>
  </si>
  <si>
    <t>coût horaire de la structure</t>
  </si>
  <si>
    <t>H/1920</t>
  </si>
  <si>
    <t>CALCUL DES CHARGES DE STRUCTURES EN 2012</t>
  </si>
  <si>
    <t>CECI CORRESPOND POUR LES COLONNES B, C, D ET E AU NOUVEAU DEVIS IMPOSE DEPUIS PEU AUX CHIRURGIENS DENTISTES</t>
  </si>
  <si>
    <t>Au-delà de sa complexité vous pourrez juger de sa pertinence. Le montant de 125€/h, que j'ai fixé (et revalorise tous les ans) est un</t>
  </si>
  <si>
    <t xml:space="preserve"> chiffre élevé qui a pour vocation de compenser la perte engendrée par les soins comme va vous le montrer le tableau ci-dessous.</t>
  </si>
  <si>
    <t>Ce tableau va utiliser le raisonnement des décideurs pour vous prouver à quel point la France est très incompétente en remboursement.</t>
  </si>
  <si>
    <t>chirurgies</t>
  </si>
  <si>
    <t>DC</t>
  </si>
  <si>
    <t>soins</t>
  </si>
  <si>
    <t>SC</t>
  </si>
  <si>
    <t>prothèses</t>
  </si>
  <si>
    <t>SPR</t>
  </si>
  <si>
    <t>radiographies</t>
  </si>
  <si>
    <t>Z</t>
  </si>
  <si>
    <t>consultation</t>
  </si>
  <si>
    <t>soin 1 face facile volume moyen</t>
  </si>
  <si>
    <t>SC7</t>
  </si>
  <si>
    <t>SC12</t>
  </si>
  <si>
    <t>soin 3 faces difficile+ gros volume</t>
  </si>
  <si>
    <t>SC 17</t>
  </si>
  <si>
    <t>détartrage moyen</t>
  </si>
  <si>
    <t>détartrage faible</t>
  </si>
  <si>
    <t>détartrage difficile en 2 séances</t>
  </si>
  <si>
    <t>2 SC12</t>
  </si>
  <si>
    <t>dévitalisation d'une incisive</t>
  </si>
  <si>
    <t>SC14</t>
  </si>
  <si>
    <t>dévitalisation molaire</t>
  </si>
  <si>
    <t>SC34</t>
  </si>
  <si>
    <t>avulsion=extraction facile</t>
  </si>
  <si>
    <t>DC16</t>
  </si>
  <si>
    <t>avulsion moyenne</t>
  </si>
  <si>
    <t>avuslion compliquée</t>
  </si>
  <si>
    <t>Z6</t>
  </si>
  <si>
    <t>Z56</t>
  </si>
  <si>
    <t>séance d'enseignement</t>
  </si>
  <si>
    <t xml:space="preserve">soin 2 faces composites </t>
  </si>
  <si>
    <t>difficulté et volume moyens</t>
  </si>
  <si>
    <t xml:space="preserve">retraitement de racine incisif </t>
  </si>
  <si>
    <t>(5 séances = 6 radios)</t>
  </si>
  <si>
    <t xml:space="preserve">SC14 + </t>
  </si>
  <si>
    <t>5 Z6+Z3</t>
  </si>
  <si>
    <t>retraitement de racines molaire</t>
  </si>
  <si>
    <t xml:space="preserve"> (7 séances = 8 radios)</t>
  </si>
  <si>
    <t xml:space="preserve">SC34+ </t>
  </si>
  <si>
    <t>7 Z6+Z3</t>
  </si>
  <si>
    <t>radiographie de la même dent</t>
  </si>
  <si>
    <t xml:space="preserve"> qlq soit le nombre de clichés</t>
  </si>
  <si>
    <t>ATTENTION DANS LE TABLEAU CI-DESSOUS LE TEMPS DE TRAVAIL</t>
  </si>
  <si>
    <t>TIENS COMPTE DU TEMPS DEPUIS L'ENTREE EN SALLE DE SOIN</t>
  </si>
  <si>
    <t>JUSQU'AU DEPART DU CABINET = TEMPS PASSE AVEC LE PRATICIEN</t>
  </si>
  <si>
    <r>
      <t xml:space="preserve">Je pousserai ensuite l'absurdité jusqu'à donner le </t>
    </r>
    <r>
      <rPr>
        <b/>
        <sz val="11"/>
        <color theme="1"/>
        <rFont val="Calibri"/>
        <family val="2"/>
        <scheme val="minor"/>
      </rPr>
      <t>temps à accorder</t>
    </r>
    <r>
      <rPr>
        <sz val="11"/>
        <color theme="1"/>
        <rFont val="Calibri"/>
        <family val="2"/>
        <scheme val="minor"/>
      </rPr>
      <t xml:space="preserve"> aux patients pour différents type de soins, </t>
    </r>
  </si>
  <si>
    <t xml:space="preserve"> POUR QUE JE SOIS PAYE AU SMIC NETSOIT 7,39€/h</t>
  </si>
  <si>
    <t>CODES SECU</t>
  </si>
  <si>
    <t>reste après</t>
  </si>
  <si>
    <t>réception</t>
  </si>
  <si>
    <t>des</t>
  </si>
  <si>
    <t xml:space="preserve"> honoraires</t>
  </si>
  <si>
    <t>en €</t>
  </si>
  <si>
    <t>bilan radiographique et interprét.</t>
  </si>
  <si>
    <t>48,13*A</t>
  </si>
  <si>
    <t>=</t>
  </si>
  <si>
    <t>base Sécu</t>
  </si>
  <si>
    <t>gagner SMIC</t>
  </si>
  <si>
    <t>C=48,13*A</t>
  </si>
  <si>
    <t>B=D-C</t>
  </si>
  <si>
    <t>si prest soins</t>
  </si>
  <si>
    <t>moyen (en h)</t>
  </si>
  <si>
    <t>E=30*A+</t>
  </si>
  <si>
    <t>€/h</t>
  </si>
  <si>
    <r>
      <t>tps (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 pour</t>
    </r>
  </si>
  <si>
    <t>F=D/</t>
  </si>
  <si>
    <t>(48,13+7,39)</t>
  </si>
  <si>
    <t>€/h pour</t>
  </si>
  <si>
    <t xml:space="preserve"> tarif sécu</t>
  </si>
  <si>
    <t>minutes</t>
  </si>
  <si>
    <t>en</t>
  </si>
  <si>
    <t>temps de</t>
  </si>
  <si>
    <t xml:space="preserve"> travail</t>
  </si>
  <si>
    <t>pour gagner</t>
  </si>
  <si>
    <t>4500€/mois</t>
  </si>
  <si>
    <t xml:space="preserve">avant 40% </t>
  </si>
  <si>
    <t>impôt, soit</t>
  </si>
  <si>
    <t>2700/mois</t>
  </si>
  <si>
    <t>pour SMIC</t>
  </si>
  <si>
    <t>F64/(E42+J38)*0,6*100</t>
  </si>
  <si>
    <t>Quelques explications pour le tableau de soins :</t>
  </si>
  <si>
    <t>La colonne E (honoraires théoriques 30€/h) correspondrait à ce qu'un travailleur avec mon niveau de qualification pourrait légitemement toucher.</t>
  </si>
  <si>
    <t>La colonne H correspond à ce à quoi j'aspire, c'est-à-dire gagner 4500€ par mois avant impôt sur le revenu, ce qui revient à 2700€ après impôt à 40%.</t>
  </si>
  <si>
    <t>tps min/h</t>
  </si>
  <si>
    <t>13/0,21</t>
  </si>
  <si>
    <t>23/0,38</t>
  </si>
  <si>
    <t>33/0,55</t>
  </si>
  <si>
    <t>47/0,78</t>
  </si>
  <si>
    <t>27/0,45</t>
  </si>
  <si>
    <t>63/1,05</t>
  </si>
  <si>
    <t>67/1,11</t>
  </si>
  <si>
    <t>116/1,93</t>
  </si>
  <si>
    <t>6/0,1</t>
  </si>
  <si>
    <t>61/1,01</t>
  </si>
  <si>
    <t>0/0</t>
  </si>
  <si>
    <t>18/0,3</t>
  </si>
  <si>
    <t>soit travailler à perte</t>
  </si>
  <si>
    <t>soit travailler vite et …</t>
  </si>
  <si>
    <t>Ce qui est totalement inenvisageable compte tenu de la rapidité d'exécution requise pour ne pas être totalement déficitaire.</t>
  </si>
  <si>
    <t>Voici donc venue l'heure où ce système va s'effondrer, d'une manière ou d'une autre cela changera…</t>
  </si>
  <si>
    <t xml:space="preserve">Dans quel sens cela ira-t-il ? </t>
  </si>
  <si>
    <t xml:space="preserve">Je dirais que cela dépendra de vous patients et nous chirurgiens dentistes. </t>
  </si>
  <si>
    <t xml:space="preserve">Ce que nous défendons c'est le droit qu'à tout un chacun d'être soigné convenablement, et nous de vivre de notre travail sans devoir suivre </t>
  </si>
  <si>
    <t>des chemins tortueux, ou peu glorieux.</t>
  </si>
  <si>
    <t>Actuellement je m'efforce de respecter chacun de vous et de lui prodiguer le meilleur que je puisse faire.</t>
  </si>
  <si>
    <t>devait être menée j'en serais. Quand, comment, je ne saurai le dire, nous réfléchissons au système le moins pénalisant pour la population, mais qui,</t>
  </si>
  <si>
    <t>fera évoluer les choses.</t>
  </si>
  <si>
    <t>La colonne G vous indique le temps que je devrais vous consacrer pour être payé au SMIC horaire, je vous laisse seuls juges.</t>
  </si>
  <si>
    <r>
      <t xml:space="preserve">Dans la </t>
    </r>
    <r>
      <rPr>
        <b/>
        <sz val="11"/>
        <color theme="1"/>
        <rFont val="Calibri"/>
        <family val="2"/>
        <scheme val="minor"/>
      </rPr>
      <t>colonne H</t>
    </r>
    <r>
      <rPr>
        <sz val="11"/>
        <color theme="1"/>
        <rFont val="Calibri"/>
        <family val="2"/>
        <scheme val="minor"/>
      </rPr>
      <t xml:space="preserve"> je vous invite à</t>
    </r>
    <r>
      <rPr>
        <b/>
        <sz val="11"/>
        <color theme="1"/>
        <rFont val="Calibri"/>
        <family val="2"/>
        <scheme val="minor"/>
      </rPr>
      <t xml:space="preserve"> comparer</t>
    </r>
    <r>
      <rPr>
        <sz val="11"/>
        <color theme="1"/>
        <rFont val="Calibri"/>
        <family val="2"/>
        <scheme val="minor"/>
      </rPr>
      <t xml:space="preserve"> le temps que je devrais passer à celui que je passe réellement (</t>
    </r>
    <r>
      <rPr>
        <b/>
        <sz val="11"/>
        <color theme="1"/>
        <rFont val="Calibri"/>
        <family val="2"/>
        <scheme val="minor"/>
      </rPr>
      <t>colonne A</t>
    </r>
    <r>
      <rPr>
        <sz val="11"/>
        <color theme="1"/>
        <rFont val="Calibri"/>
        <family val="2"/>
        <scheme val="minor"/>
      </rPr>
      <t>).</t>
    </r>
  </si>
  <si>
    <t>Je vous rappelerai que, si je devais employer quelqu'un ne serait-ce qu'au SMIC il m'en coûterait environ 26€/heure de charges de structures.</t>
  </si>
  <si>
    <r>
      <t>Ajoutons que</t>
    </r>
    <r>
      <rPr>
        <b/>
        <u/>
        <sz val="11"/>
        <color theme="1"/>
        <rFont val="Calibri"/>
        <family val="2"/>
        <scheme val="minor"/>
      </rPr>
      <t xml:space="preserve"> depuis 25 ans l'état n'a pas jugé bon de revaloriser le niveau de remboursement des prothèses</t>
    </r>
    <r>
      <rPr>
        <sz val="11"/>
        <color theme="1"/>
        <rFont val="Calibri"/>
        <family val="2"/>
        <scheme val="minor"/>
      </rPr>
      <t>, laissant les citoyens régler l'ardoise seuls!</t>
    </r>
  </si>
  <si>
    <t xml:space="preserve">Nous ne nous battons pas que pour nos honoraires contrairement aux apparences. </t>
  </si>
  <si>
    <t>bien entendu vous en serez prévenus et votre accord sera requis.</t>
  </si>
  <si>
    <t>En espérant vous avoir éclairés mieux que tous les reportages vus ici ou là.</t>
  </si>
  <si>
    <t>Las notre profession compte bien défendre vos droits, nos droits (nous sommes soignants mais aussi patients) et si d'aventure une action nationale</t>
  </si>
  <si>
    <t xml:space="preserve">Ainsi donc, comme vous avez pu le constater les soins, que nous devons réaliser, sont dans leur très grande majorité sous-payés; nous entraînant à </t>
  </si>
  <si>
    <t>J'ai réalisé pendant plusieurs années des soins gracieusement, aujourd'hui je ne peux plus, vous allez donc voir de nouveaux actes vous être facturés,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</si>
</sst>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8" formatCode="#,##0.00\ &quot;€&quot;;[Red]\-#,##0.00\ &quot;€&quot;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2" fillId="0" borderId="13" xfId="0" applyFont="1" applyBorder="1"/>
    <xf numFmtId="0" fontId="2" fillId="0" borderId="12" xfId="0" applyFont="1" applyBorder="1"/>
    <xf numFmtId="0" fontId="0" fillId="0" borderId="6" xfId="0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8" fontId="0" fillId="0" borderId="9" xfId="0" applyNumberFormat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6" fontId="0" fillId="0" borderId="12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2" xfId="0" applyBorder="1"/>
    <xf numFmtId="0" fontId="3" fillId="0" borderId="0" xfId="0" applyFont="1"/>
    <xf numFmtId="0" fontId="2" fillId="0" borderId="5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45"/>
    </xf>
    <xf numFmtId="0" fontId="0" fillId="0" borderId="5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A/URSSAF/r&#233;cap%20calcu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44">
          <cell r="B44">
            <v>3840.8441000000003</v>
          </cell>
        </row>
        <row r="45">
          <cell r="B45">
            <v>2953.328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5"/>
  <sheetViews>
    <sheetView tabSelected="1" topLeftCell="A65" workbookViewId="0">
      <selection activeCell="A65" sqref="A65:XFD95"/>
    </sheetView>
  </sheetViews>
  <sheetFormatPr baseColWidth="10" defaultRowHeight="15"/>
  <cols>
    <col min="1" max="1" width="28.85546875" customWidth="1"/>
    <col min="2" max="2" width="9.28515625" customWidth="1"/>
    <col min="3" max="3" width="13" customWidth="1"/>
    <col min="4" max="4" width="12.28515625" customWidth="1"/>
    <col min="5" max="5" width="14" customWidth="1"/>
    <col min="9" max="9" width="10.42578125" customWidth="1"/>
    <col min="10" max="10" width="11.5703125" customWidth="1"/>
  </cols>
  <sheetData>
    <row r="1" spans="1:19">
      <c r="A1" s="43" t="s">
        <v>63</v>
      </c>
      <c r="J1" s="35"/>
      <c r="K1" s="35"/>
      <c r="L1" s="37"/>
    </row>
    <row r="2" spans="1:19">
      <c r="A2" s="8" t="s">
        <v>44</v>
      </c>
      <c r="B2" s="8">
        <v>157503</v>
      </c>
      <c r="C2" s="8" t="s">
        <v>9</v>
      </c>
      <c r="E2" s="163" t="s">
        <v>58</v>
      </c>
      <c r="F2" s="163"/>
      <c r="G2" s="8" t="s">
        <v>56</v>
      </c>
      <c r="H2" s="8" t="s">
        <v>57</v>
      </c>
      <c r="I2" s="8" t="s">
        <v>60</v>
      </c>
      <c r="J2" s="3"/>
      <c r="K2" s="3"/>
      <c r="L2" s="3"/>
    </row>
    <row r="3" spans="1:19">
      <c r="A3" s="11" t="s">
        <v>12</v>
      </c>
      <c r="B3" s="8">
        <v>75474</v>
      </c>
      <c r="C3" s="8" t="s">
        <v>11</v>
      </c>
      <c r="E3" s="164" t="s">
        <v>55</v>
      </c>
      <c r="F3" s="165"/>
      <c r="G3" s="8">
        <v>40</v>
      </c>
      <c r="H3" s="8">
        <v>180</v>
      </c>
      <c r="I3" s="8">
        <v>1920</v>
      </c>
      <c r="J3" s="3"/>
      <c r="K3" s="3"/>
      <c r="L3" s="3"/>
    </row>
    <row r="4" spans="1:19">
      <c r="A4" s="11" t="s">
        <v>45</v>
      </c>
      <c r="B4" s="167">
        <v>9528</v>
      </c>
      <c r="C4" s="131" t="s">
        <v>13</v>
      </c>
      <c r="E4" s="164" t="s">
        <v>59</v>
      </c>
      <c r="F4" s="165"/>
      <c r="G4" s="8">
        <v>10</v>
      </c>
      <c r="H4" s="8">
        <v>45</v>
      </c>
      <c r="I4" s="8">
        <v>2400</v>
      </c>
      <c r="J4" s="3"/>
      <c r="K4" s="3"/>
      <c r="L4" s="3"/>
    </row>
    <row r="5" spans="1:19">
      <c r="A5" s="23" t="s">
        <v>46</v>
      </c>
      <c r="B5" s="168"/>
      <c r="C5" s="169"/>
      <c r="D5" s="36"/>
      <c r="J5" s="3"/>
      <c r="K5" s="3"/>
      <c r="L5" s="3"/>
    </row>
    <row r="6" spans="1:19">
      <c r="A6" s="23" t="s">
        <v>41</v>
      </c>
      <c r="B6" s="8">
        <v>18102</v>
      </c>
      <c r="C6" s="8" t="s">
        <v>15</v>
      </c>
      <c r="E6" s="40" t="s">
        <v>61</v>
      </c>
      <c r="F6" s="38"/>
      <c r="G6" s="39" t="s">
        <v>62</v>
      </c>
      <c r="H6" s="41">
        <f>B10/I3</f>
        <v>48.125120885416663</v>
      </c>
      <c r="J6" s="3"/>
      <c r="K6" s="3"/>
      <c r="L6" s="3"/>
    </row>
    <row r="7" spans="1:19">
      <c r="A7" s="8" t="s">
        <v>47</v>
      </c>
      <c r="B7" s="8">
        <v>17497.939999999999</v>
      </c>
      <c r="C7" s="8" t="s">
        <v>42</v>
      </c>
      <c r="J7" s="3"/>
      <c r="K7" s="3"/>
      <c r="L7" s="3"/>
    </row>
    <row r="8" spans="1:19">
      <c r="A8" s="8" t="s">
        <v>48</v>
      </c>
      <c r="B8" s="9">
        <f>B2-B3-B4-B6</f>
        <v>54399</v>
      </c>
      <c r="C8" s="8" t="s">
        <v>52</v>
      </c>
      <c r="E8" s="43" t="s">
        <v>109</v>
      </c>
      <c r="F8" s="43"/>
      <c r="G8" s="43"/>
      <c r="H8" s="43"/>
      <c r="I8" s="43"/>
      <c r="J8" s="3"/>
      <c r="K8" s="3"/>
      <c r="L8" s="3"/>
    </row>
    <row r="9" spans="1:19">
      <c r="A9" s="8" t="s">
        <v>49</v>
      </c>
      <c r="B9" s="8">
        <f>B8-[1]Feuil1!$B$44-[1]Feuil1!$B$45</f>
        <v>47604.827899999997</v>
      </c>
      <c r="C9" s="8" t="s">
        <v>43</v>
      </c>
      <c r="E9" s="43" t="s">
        <v>110</v>
      </c>
      <c r="F9" s="43"/>
      <c r="G9" s="43"/>
      <c r="H9" s="43"/>
      <c r="I9" s="43"/>
      <c r="J9" s="3"/>
      <c r="K9" s="3"/>
      <c r="L9" s="3"/>
    </row>
    <row r="10" spans="1:19">
      <c r="A10" s="8" t="s">
        <v>53</v>
      </c>
      <c r="B10" s="8">
        <f>B2-B9-B7</f>
        <v>92400.232099999994</v>
      </c>
      <c r="C10" s="8" t="s">
        <v>54</v>
      </c>
      <c r="E10" s="43" t="s">
        <v>111</v>
      </c>
      <c r="F10" s="43"/>
      <c r="G10" s="43"/>
      <c r="H10" s="43"/>
      <c r="I10" s="43"/>
      <c r="J10" s="3"/>
      <c r="K10" s="3"/>
      <c r="L10" s="3"/>
    </row>
    <row r="11" spans="1:19">
      <c r="A11" s="3"/>
      <c r="B11" s="3"/>
      <c r="C11" s="3"/>
      <c r="J11" s="3"/>
      <c r="K11" s="3"/>
      <c r="L11" s="3"/>
    </row>
    <row r="12" spans="1:19">
      <c r="A12" s="12"/>
      <c r="B12" s="12"/>
      <c r="C12" s="8" t="s">
        <v>9</v>
      </c>
      <c r="D12" s="8" t="s">
        <v>11</v>
      </c>
      <c r="E12" s="8" t="s">
        <v>39</v>
      </c>
      <c r="F12" s="8" t="s">
        <v>40</v>
      </c>
      <c r="G12" s="8" t="s">
        <v>36</v>
      </c>
      <c r="H12" s="12"/>
      <c r="I12" s="12"/>
      <c r="J12" s="14"/>
      <c r="K12" s="17"/>
      <c r="L12" s="17"/>
      <c r="M12" s="17"/>
      <c r="N12" s="17"/>
      <c r="O12" s="17"/>
      <c r="P12" s="17"/>
      <c r="Q12" s="17"/>
      <c r="R12" s="13"/>
      <c r="S12" s="13"/>
    </row>
    <row r="13" spans="1:19" ht="20.100000000000001" customHeight="1">
      <c r="A13" s="131" t="s">
        <v>0</v>
      </c>
      <c r="B13" s="131" t="s">
        <v>1</v>
      </c>
      <c r="C13" s="11" t="s">
        <v>138</v>
      </c>
      <c r="D13" s="1" t="s">
        <v>20</v>
      </c>
      <c r="E13" s="11" t="s">
        <v>25</v>
      </c>
      <c r="F13" s="1" t="s">
        <v>29</v>
      </c>
      <c r="G13" s="19" t="s">
        <v>32</v>
      </c>
      <c r="H13" s="2"/>
      <c r="I13" s="11" t="s">
        <v>2</v>
      </c>
      <c r="J13" s="18"/>
      <c r="K13" s="17"/>
      <c r="L13" s="15"/>
      <c r="M13" s="17"/>
      <c r="N13" s="17"/>
      <c r="O13" s="17"/>
      <c r="P13" s="17"/>
      <c r="Q13" s="17"/>
      <c r="R13" s="13"/>
      <c r="S13" s="13"/>
    </row>
    <row r="14" spans="1:19" ht="20.100000000000001" customHeight="1">
      <c r="A14" s="166"/>
      <c r="B14" s="166"/>
      <c r="C14" s="4" t="s">
        <v>139</v>
      </c>
      <c r="D14" s="5" t="s">
        <v>21</v>
      </c>
      <c r="E14" s="20" t="s">
        <v>28</v>
      </c>
      <c r="F14" s="12" t="s">
        <v>30</v>
      </c>
      <c r="G14" s="21" t="s">
        <v>33</v>
      </c>
      <c r="H14" s="12"/>
      <c r="I14" s="20" t="s">
        <v>34</v>
      </c>
      <c r="J14" s="18"/>
      <c r="K14" s="17"/>
      <c r="L14" s="15"/>
      <c r="M14" s="17"/>
      <c r="N14" s="17"/>
      <c r="O14" s="17"/>
      <c r="P14" s="17"/>
      <c r="Q14" s="17"/>
      <c r="R14" s="13"/>
      <c r="S14" s="13"/>
    </row>
    <row r="15" spans="1:19" ht="20.100000000000001" customHeight="1">
      <c r="A15" s="166"/>
      <c r="B15" s="166"/>
      <c r="C15" s="20" t="s">
        <v>128</v>
      </c>
      <c r="D15" s="5" t="s">
        <v>22</v>
      </c>
      <c r="E15" s="20" t="s">
        <v>26</v>
      </c>
      <c r="F15" s="5" t="s">
        <v>31</v>
      </c>
      <c r="G15" s="12"/>
      <c r="H15" s="22"/>
      <c r="I15" s="20" t="s">
        <v>35</v>
      </c>
      <c r="J15" s="18"/>
      <c r="K15" s="17"/>
      <c r="L15" s="15"/>
      <c r="M15" s="17"/>
      <c r="N15" s="17"/>
      <c r="O15" s="17"/>
      <c r="P15" s="17"/>
      <c r="Q15" s="17"/>
      <c r="R15" s="13"/>
      <c r="S15" s="13"/>
    </row>
    <row r="16" spans="1:19" ht="20.100000000000001" customHeight="1">
      <c r="A16" s="166"/>
      <c r="B16" s="166"/>
      <c r="C16" s="20" t="s">
        <v>19</v>
      </c>
      <c r="D16" s="5" t="s">
        <v>23</v>
      </c>
      <c r="E16" s="23" t="s">
        <v>27</v>
      </c>
      <c r="F16" s="34">
        <v>48.13</v>
      </c>
      <c r="G16" s="21"/>
      <c r="H16" s="22" t="s">
        <v>3</v>
      </c>
      <c r="I16" s="20"/>
      <c r="J16" s="18"/>
      <c r="K16" s="17"/>
      <c r="L16" s="15"/>
      <c r="M16" s="17"/>
      <c r="N16" s="17"/>
      <c r="O16" s="17"/>
      <c r="P16" s="17"/>
      <c r="Q16" s="17"/>
      <c r="R16" s="13"/>
      <c r="S16" s="13"/>
    </row>
    <row r="17" spans="1:19" ht="20.100000000000001" customHeight="1">
      <c r="A17" s="132"/>
      <c r="B17" s="132"/>
      <c r="C17" s="23" t="s">
        <v>18</v>
      </c>
      <c r="D17" s="24" t="s">
        <v>24</v>
      </c>
      <c r="E17" s="29">
        <v>125</v>
      </c>
      <c r="F17" s="23" t="s">
        <v>4</v>
      </c>
      <c r="G17" s="25"/>
      <c r="H17" s="26" t="s">
        <v>5</v>
      </c>
      <c r="I17" s="23" t="s">
        <v>6</v>
      </c>
      <c r="J17" s="18"/>
      <c r="K17" s="17"/>
      <c r="L17" s="17"/>
      <c r="M17" s="17"/>
      <c r="N17" s="17"/>
      <c r="O17" s="17"/>
      <c r="P17" s="17"/>
      <c r="Q17" s="17"/>
      <c r="R17" s="13"/>
      <c r="S17" s="13"/>
    </row>
    <row r="18" spans="1:19">
      <c r="A18" s="27" t="s">
        <v>7</v>
      </c>
      <c r="B18" s="8" t="s">
        <v>8</v>
      </c>
      <c r="C18" s="8">
        <v>2</v>
      </c>
      <c r="D18" s="8">
        <v>87</v>
      </c>
      <c r="E18" s="8">
        <f>E17*C18</f>
        <v>250</v>
      </c>
      <c r="F18" s="8">
        <f>F16*C18</f>
        <v>96.26</v>
      </c>
      <c r="G18" s="28">
        <f>F18+E18+D18</f>
        <v>433.26</v>
      </c>
      <c r="H18" s="29">
        <v>398</v>
      </c>
      <c r="I18" s="8">
        <v>107.5</v>
      </c>
      <c r="J18" s="18"/>
      <c r="K18" s="17"/>
      <c r="L18" s="18"/>
      <c r="M18" s="18"/>
      <c r="N18" s="18"/>
      <c r="O18" s="17"/>
      <c r="P18" s="17"/>
      <c r="Q18" s="17"/>
      <c r="R18" s="13"/>
      <c r="S18" s="13"/>
    </row>
    <row r="19" spans="1:19" s="10" customFormat="1">
      <c r="A19" s="30" t="s">
        <v>10</v>
      </c>
      <c r="B19" s="31" t="s">
        <v>8</v>
      </c>
      <c r="C19" s="31">
        <v>3.75</v>
      </c>
      <c r="D19" s="31">
        <v>162</v>
      </c>
      <c r="E19" s="31">
        <f>C19*E17</f>
        <v>468.75</v>
      </c>
      <c r="F19" s="31">
        <f>F16*C19</f>
        <v>180.48750000000001</v>
      </c>
      <c r="G19" s="32">
        <f>F19+E19+D19</f>
        <v>811.23749999999995</v>
      </c>
      <c r="H19" s="33">
        <v>547</v>
      </c>
      <c r="I19" s="31">
        <v>107.5</v>
      </c>
      <c r="J19" s="18"/>
      <c r="K19" s="17"/>
      <c r="L19" s="18"/>
      <c r="M19" s="18"/>
      <c r="N19" s="18"/>
      <c r="O19" s="17"/>
      <c r="P19" s="17"/>
      <c r="Q19" s="17"/>
      <c r="R19" s="13"/>
      <c r="S19" s="13"/>
    </row>
    <row r="20" spans="1:19">
      <c r="A20" s="27" t="s">
        <v>16</v>
      </c>
      <c r="B20" s="8" t="s">
        <v>8</v>
      </c>
      <c r="C20" s="8">
        <v>4</v>
      </c>
      <c r="D20" s="8">
        <v>162</v>
      </c>
      <c r="E20" s="8">
        <f>E17*C20</f>
        <v>500</v>
      </c>
      <c r="F20" s="8">
        <f>F16*C20</f>
        <v>192.52</v>
      </c>
      <c r="G20" s="28">
        <f>F20+E20+D20</f>
        <v>854.52</v>
      </c>
      <c r="H20" s="29">
        <v>647</v>
      </c>
      <c r="I20" s="8">
        <v>107.5</v>
      </c>
      <c r="J20" s="18"/>
      <c r="K20" s="17"/>
      <c r="L20" s="18"/>
      <c r="M20" s="18"/>
      <c r="N20" s="18"/>
      <c r="O20" s="17"/>
      <c r="P20" s="17"/>
      <c r="Q20" s="17"/>
      <c r="R20" s="13"/>
      <c r="S20" s="13"/>
    </row>
    <row r="21" spans="1:19" s="10" customFormat="1">
      <c r="A21" s="30" t="s">
        <v>17</v>
      </c>
      <c r="B21" s="31" t="s">
        <v>14</v>
      </c>
      <c r="C21" s="31">
        <v>10</v>
      </c>
      <c r="D21" s="31">
        <v>290</v>
      </c>
      <c r="E21" s="31">
        <f>E17*C21</f>
        <v>1250</v>
      </c>
      <c r="F21" s="31">
        <f>F16*C21</f>
        <v>481.3</v>
      </c>
      <c r="G21" s="32">
        <f>D21+E21+F21</f>
        <v>2021.3</v>
      </c>
      <c r="H21" s="33">
        <v>1550</v>
      </c>
      <c r="I21" s="31">
        <f>85*2.15</f>
        <v>182.75</v>
      </c>
      <c r="J21" s="18"/>
      <c r="K21" s="17"/>
      <c r="L21" s="18"/>
      <c r="M21" s="18"/>
      <c r="N21" s="18"/>
      <c r="O21" s="17"/>
      <c r="P21" s="17"/>
      <c r="Q21" s="17"/>
      <c r="R21" s="13"/>
      <c r="S21" s="13"/>
    </row>
    <row r="22" spans="1:19">
      <c r="A22" s="8" t="s">
        <v>37</v>
      </c>
      <c r="B22" s="8" t="s">
        <v>38</v>
      </c>
      <c r="C22" s="8">
        <v>1</v>
      </c>
      <c r="D22" s="8">
        <v>0</v>
      </c>
      <c r="E22" s="8">
        <f>E17*C22</f>
        <v>125</v>
      </c>
      <c r="F22" s="8">
        <f>F16*C22</f>
        <v>48.13</v>
      </c>
      <c r="G22" s="28">
        <f>F22+E22</f>
        <v>173.13</v>
      </c>
      <c r="H22" s="29">
        <v>125</v>
      </c>
      <c r="I22" s="8">
        <v>0</v>
      </c>
      <c r="J22" s="14"/>
      <c r="K22" s="17"/>
      <c r="L22" s="17"/>
      <c r="M22" s="17"/>
      <c r="N22" s="17"/>
      <c r="O22" s="17"/>
      <c r="P22" s="17"/>
      <c r="Q22" s="17"/>
      <c r="R22" s="13"/>
      <c r="S22" s="13"/>
    </row>
    <row r="23" spans="1:19">
      <c r="A23" s="170" t="s">
        <v>64</v>
      </c>
      <c r="B23" s="171"/>
      <c r="C23" s="171"/>
      <c r="D23" s="171"/>
      <c r="E23" s="171"/>
      <c r="F23" s="171"/>
      <c r="G23" s="171"/>
      <c r="H23" s="171"/>
      <c r="I23" s="171"/>
    </row>
    <row r="25" spans="1:19" ht="15.75">
      <c r="A25" s="44" t="s">
        <v>65</v>
      </c>
      <c r="B25" s="45"/>
      <c r="C25" s="45"/>
      <c r="D25" s="45"/>
      <c r="E25" s="45"/>
      <c r="F25" s="45"/>
      <c r="G25" s="45"/>
      <c r="H25" s="45"/>
      <c r="I25" s="45"/>
    </row>
    <row r="26" spans="1:19" ht="15.75">
      <c r="A26" s="161" t="s">
        <v>66</v>
      </c>
      <c r="B26" s="161"/>
      <c r="C26" s="161"/>
      <c r="D26" s="161"/>
      <c r="E26" s="161"/>
      <c r="F26" s="161"/>
      <c r="G26" s="161"/>
      <c r="H26" s="161"/>
      <c r="I26" s="161"/>
    </row>
    <row r="27" spans="1:19">
      <c r="A27" s="130" t="s">
        <v>67</v>
      </c>
      <c r="B27" s="130"/>
      <c r="C27" s="130"/>
      <c r="D27" s="130"/>
      <c r="E27" s="130"/>
      <c r="F27" s="130"/>
      <c r="G27" s="130"/>
      <c r="H27" s="130"/>
      <c r="I27" s="130"/>
    </row>
    <row r="28" spans="1:19">
      <c r="A28" s="130" t="s">
        <v>112</v>
      </c>
      <c r="B28" s="130"/>
      <c r="C28" s="130"/>
      <c r="D28" s="130"/>
      <c r="E28" s="130"/>
      <c r="F28" s="130"/>
      <c r="G28" s="130"/>
      <c r="H28" s="130"/>
      <c r="I28" s="130"/>
    </row>
    <row r="29" spans="1:19">
      <c r="A29" s="162" t="s">
        <v>113</v>
      </c>
      <c r="B29" s="130"/>
      <c r="C29" s="130"/>
      <c r="D29" s="130"/>
      <c r="E29" s="130"/>
      <c r="F29" s="130"/>
      <c r="G29" s="130"/>
      <c r="H29" s="130"/>
      <c r="I29" s="130"/>
    </row>
    <row r="32" spans="1:19" ht="12.95" customHeight="1">
      <c r="A32" s="6" t="s">
        <v>68</v>
      </c>
      <c r="B32" s="6" t="s">
        <v>69</v>
      </c>
      <c r="C32" s="46">
        <v>2.09</v>
      </c>
      <c r="D32" s="158" t="s">
        <v>114</v>
      </c>
    </row>
    <row r="33" spans="1:19" ht="12.95" customHeight="1">
      <c r="A33" s="9" t="s">
        <v>70</v>
      </c>
      <c r="B33" s="9" t="s">
        <v>71</v>
      </c>
      <c r="C33" s="47">
        <v>2.41</v>
      </c>
      <c r="D33" s="159"/>
    </row>
    <row r="34" spans="1:19" ht="12.95" customHeight="1">
      <c r="A34" s="9" t="s">
        <v>72</v>
      </c>
      <c r="B34" s="9" t="s">
        <v>73</v>
      </c>
      <c r="C34" s="47">
        <v>2.15</v>
      </c>
      <c r="D34" s="159"/>
      <c r="I34" t="s">
        <v>146</v>
      </c>
    </row>
    <row r="35" spans="1:19" ht="12.95" customHeight="1">
      <c r="A35" s="9" t="s">
        <v>74</v>
      </c>
      <c r="B35" s="9" t="s">
        <v>75</v>
      </c>
      <c r="C35" s="47">
        <v>1.33</v>
      </c>
      <c r="D35" s="159"/>
      <c r="J35" s="8" t="s">
        <v>51</v>
      </c>
    </row>
    <row r="36" spans="1:19" ht="12.95" customHeight="1">
      <c r="A36" s="16" t="s">
        <v>76</v>
      </c>
      <c r="B36" s="16" t="s">
        <v>13</v>
      </c>
      <c r="C36" s="48">
        <v>23</v>
      </c>
      <c r="D36" s="160"/>
      <c r="J36" s="121" t="s">
        <v>150</v>
      </c>
    </row>
    <row r="37" spans="1:19">
      <c r="C37" s="12"/>
      <c r="D37" s="12"/>
      <c r="E37" s="12"/>
      <c r="F37" s="12"/>
      <c r="G37" s="11" t="s">
        <v>129</v>
      </c>
      <c r="H37" s="11" t="s">
        <v>132</v>
      </c>
      <c r="I37" s="131" t="s">
        <v>43</v>
      </c>
      <c r="J37" s="127" t="s">
        <v>140</v>
      </c>
    </row>
    <row r="38" spans="1:19">
      <c r="C38" s="8" t="s">
        <v>9</v>
      </c>
      <c r="D38" s="8" t="s">
        <v>126</v>
      </c>
      <c r="E38" s="53" t="s">
        <v>125</v>
      </c>
      <c r="F38" s="8" t="s">
        <v>15</v>
      </c>
      <c r="G38" s="23" t="s">
        <v>121</v>
      </c>
      <c r="H38" s="57" t="s">
        <v>133</v>
      </c>
      <c r="I38" s="132"/>
      <c r="J38" s="128">
        <v>25</v>
      </c>
    </row>
    <row r="39" spans="1:19" ht="20.100000000000001" customHeight="1">
      <c r="A39" s="11" t="s">
        <v>0</v>
      </c>
      <c r="B39" s="11" t="s">
        <v>1</v>
      </c>
      <c r="C39" s="11" t="s">
        <v>138</v>
      </c>
      <c r="D39" s="1" t="s">
        <v>115</v>
      </c>
      <c r="E39" s="49" t="s">
        <v>29</v>
      </c>
      <c r="F39" s="2" t="s">
        <v>3</v>
      </c>
      <c r="G39" s="58" t="s">
        <v>32</v>
      </c>
      <c r="H39" s="54" t="s">
        <v>131</v>
      </c>
      <c r="I39" s="118" t="s">
        <v>145</v>
      </c>
      <c r="J39" s="121" t="s">
        <v>130</v>
      </c>
      <c r="K39" s="17"/>
      <c r="L39" s="15"/>
      <c r="M39" s="17"/>
      <c r="N39" s="17"/>
      <c r="O39" s="17"/>
      <c r="P39" s="17"/>
      <c r="Q39" s="17"/>
      <c r="R39" s="13"/>
      <c r="S39" s="13"/>
    </row>
    <row r="40" spans="1:19" ht="20.100000000000001" customHeight="1">
      <c r="A40" s="20"/>
      <c r="B40" s="20"/>
      <c r="C40" s="4" t="s">
        <v>139</v>
      </c>
      <c r="D40" s="5" t="s">
        <v>116</v>
      </c>
      <c r="E40" s="12" t="s">
        <v>30</v>
      </c>
      <c r="F40" s="22" t="s">
        <v>5</v>
      </c>
      <c r="G40" s="59" t="s">
        <v>33</v>
      </c>
      <c r="H40" s="20" t="s">
        <v>124</v>
      </c>
      <c r="I40" s="36"/>
      <c r="J40" s="121" t="s">
        <v>141</v>
      </c>
      <c r="K40" s="17"/>
      <c r="L40" s="15"/>
      <c r="M40" s="17"/>
      <c r="N40" s="17"/>
      <c r="O40" s="17"/>
      <c r="P40" s="17"/>
      <c r="Q40" s="17"/>
      <c r="R40" s="13"/>
      <c r="S40" s="13"/>
    </row>
    <row r="41" spans="1:19" ht="20.100000000000001" customHeight="1">
      <c r="A41" s="20"/>
      <c r="B41" s="20"/>
      <c r="C41" s="20" t="s">
        <v>128</v>
      </c>
      <c r="D41" s="5" t="s">
        <v>117</v>
      </c>
      <c r="E41" s="37" t="s">
        <v>31</v>
      </c>
      <c r="F41" s="55" t="s">
        <v>122</v>
      </c>
      <c r="G41" s="109" t="s">
        <v>127</v>
      </c>
      <c r="H41" s="120">
        <v>7.39</v>
      </c>
      <c r="I41" s="56" t="s">
        <v>50</v>
      </c>
      <c r="J41" s="121" t="s">
        <v>142</v>
      </c>
      <c r="K41" s="17"/>
      <c r="L41" s="15"/>
      <c r="M41" s="17"/>
      <c r="N41" s="17"/>
      <c r="O41" s="17"/>
      <c r="P41" s="17"/>
      <c r="Q41" s="17"/>
      <c r="R41" s="13"/>
      <c r="S41" s="13"/>
    </row>
    <row r="42" spans="1:19" ht="20.100000000000001" customHeight="1">
      <c r="A42" s="20"/>
      <c r="B42" s="20"/>
      <c r="C42" s="20" t="s">
        <v>19</v>
      </c>
      <c r="D42" s="5" t="s">
        <v>118</v>
      </c>
      <c r="E42" s="50">
        <v>48.13</v>
      </c>
      <c r="F42" s="55" t="s">
        <v>123</v>
      </c>
      <c r="G42" s="59">
        <v>30</v>
      </c>
      <c r="H42" s="55" t="s">
        <v>134</v>
      </c>
      <c r="I42" s="56" t="s">
        <v>137</v>
      </c>
      <c r="J42" s="121" t="s">
        <v>143</v>
      </c>
      <c r="K42" s="17"/>
      <c r="L42" s="15"/>
      <c r="M42" s="17"/>
      <c r="N42" s="17"/>
      <c r="O42" s="17"/>
      <c r="P42" s="17"/>
      <c r="Q42" s="17"/>
      <c r="R42" s="13"/>
      <c r="S42" s="13"/>
    </row>
    <row r="43" spans="1:19" ht="20.100000000000001" customHeight="1" thickBot="1">
      <c r="A43" s="20"/>
      <c r="B43" s="20"/>
      <c r="C43" s="23" t="s">
        <v>18</v>
      </c>
      <c r="D43" s="5" t="s">
        <v>119</v>
      </c>
      <c r="E43" s="42" t="s">
        <v>4</v>
      </c>
      <c r="F43" s="4" t="s">
        <v>6</v>
      </c>
      <c r="G43" s="59" t="s">
        <v>130</v>
      </c>
      <c r="H43" s="55" t="s">
        <v>135</v>
      </c>
      <c r="I43" s="56" t="s">
        <v>136</v>
      </c>
      <c r="J43" s="122" t="s">
        <v>144</v>
      </c>
      <c r="K43" s="17"/>
      <c r="L43" s="17"/>
      <c r="M43" s="17"/>
      <c r="N43" s="17"/>
      <c r="O43" s="17"/>
      <c r="P43" s="17"/>
      <c r="Q43" s="17"/>
      <c r="R43" s="13"/>
      <c r="S43" s="13"/>
    </row>
    <row r="44" spans="1:19">
      <c r="A44" s="60" t="s">
        <v>77</v>
      </c>
      <c r="B44" s="61" t="s">
        <v>78</v>
      </c>
      <c r="C44" s="65">
        <v>0.5</v>
      </c>
      <c r="D44" s="95">
        <f>F44-E44</f>
        <v>-7.1950000000000003</v>
      </c>
      <c r="E44" s="61">
        <f>E42*C44</f>
        <v>24.065000000000001</v>
      </c>
      <c r="F44" s="75">
        <v>16.87</v>
      </c>
      <c r="G44" s="110">
        <f>(G42+E42)*C44</f>
        <v>39.064999999999998</v>
      </c>
      <c r="H44" s="83">
        <f>F44/(E42+H41)</f>
        <v>0.30385446685878964</v>
      </c>
      <c r="I44" s="91">
        <v>18</v>
      </c>
      <c r="J44" s="123" t="s">
        <v>151</v>
      </c>
      <c r="K44" s="119"/>
    </row>
    <row r="45" spans="1:19" ht="12.75" customHeight="1">
      <c r="A45" s="62" t="s">
        <v>97</v>
      </c>
      <c r="B45" s="150" t="s">
        <v>79</v>
      </c>
      <c r="C45" s="150">
        <v>0.75</v>
      </c>
      <c r="D45" s="152">
        <f>F45-E45</f>
        <v>-7.177500000000002</v>
      </c>
      <c r="E45" s="150">
        <f>E42*C45</f>
        <v>36.097500000000004</v>
      </c>
      <c r="F45" s="154">
        <v>28.92</v>
      </c>
      <c r="G45" s="156">
        <f>(G42+E42)*C45</f>
        <v>58.597499999999997</v>
      </c>
      <c r="H45" s="138">
        <f>F45/(E42+H41)</f>
        <v>0.52089337175792505</v>
      </c>
      <c r="I45" s="133">
        <v>31</v>
      </c>
      <c r="J45" s="135" t="s">
        <v>152</v>
      </c>
    </row>
    <row r="46" spans="1:19" ht="12.75" customHeight="1">
      <c r="A46" s="62" t="s">
        <v>98</v>
      </c>
      <c r="B46" s="141"/>
      <c r="C46" s="141"/>
      <c r="D46" s="143"/>
      <c r="E46" s="141"/>
      <c r="F46" s="145"/>
      <c r="G46" s="147"/>
      <c r="H46" s="149"/>
      <c r="I46" s="134"/>
      <c r="J46" s="135"/>
    </row>
    <row r="47" spans="1:19" ht="15.75" thickBot="1">
      <c r="A47" s="63" t="s">
        <v>80</v>
      </c>
      <c r="B47" s="64" t="s">
        <v>81</v>
      </c>
      <c r="C47" s="64">
        <v>1</v>
      </c>
      <c r="D47" s="96">
        <f t="shared" ref="D47:D52" si="0">F47-E47</f>
        <v>-7.1600000000000037</v>
      </c>
      <c r="E47" s="64">
        <f>E42*C47</f>
        <v>48.13</v>
      </c>
      <c r="F47" s="76">
        <v>40.97</v>
      </c>
      <c r="G47" s="111">
        <f>(G42+E42)*C47</f>
        <v>78.13</v>
      </c>
      <c r="H47" s="84">
        <f>F47/(E42+H41)</f>
        <v>0.7379322766570604</v>
      </c>
      <c r="I47" s="93">
        <v>44</v>
      </c>
      <c r="J47" s="124" t="s">
        <v>153</v>
      </c>
    </row>
    <row r="48" spans="1:19">
      <c r="A48" s="66" t="s">
        <v>82</v>
      </c>
      <c r="B48" s="67" t="s">
        <v>79</v>
      </c>
      <c r="C48" s="67">
        <v>1</v>
      </c>
      <c r="D48" s="97">
        <f t="shared" si="0"/>
        <v>-19.21</v>
      </c>
      <c r="E48" s="67">
        <f>E42*C48</f>
        <v>48.13</v>
      </c>
      <c r="F48" s="77">
        <v>28.92</v>
      </c>
      <c r="G48" s="112">
        <f>(G42+E42)*C48</f>
        <v>78.13</v>
      </c>
      <c r="H48" s="85">
        <f>F48/(E42+H41)</f>
        <v>0.52089337175792505</v>
      </c>
      <c r="I48" s="94">
        <v>31</v>
      </c>
      <c r="J48" s="125" t="s">
        <v>152</v>
      </c>
    </row>
    <row r="49" spans="1:10">
      <c r="A49" s="103" t="s">
        <v>83</v>
      </c>
      <c r="B49" s="51" t="s">
        <v>79</v>
      </c>
      <c r="C49" s="51">
        <v>0.5</v>
      </c>
      <c r="D49" s="104">
        <f t="shared" si="0"/>
        <v>4.8550000000000004</v>
      </c>
      <c r="E49" s="51">
        <f>E42*C49</f>
        <v>24.065000000000001</v>
      </c>
      <c r="F49" s="78">
        <v>28.92</v>
      </c>
      <c r="G49" s="113">
        <f>(G42+E42)*C49</f>
        <v>39.064999999999998</v>
      </c>
      <c r="H49" s="86">
        <f>F49/(E42+H41)</f>
        <v>0.52089337175792505</v>
      </c>
      <c r="I49" s="93">
        <v>31</v>
      </c>
      <c r="J49" s="124" t="s">
        <v>152</v>
      </c>
    </row>
    <row r="50" spans="1:10" ht="15.75" thickBot="1">
      <c r="A50" s="69" t="s">
        <v>84</v>
      </c>
      <c r="B50" s="70" t="s">
        <v>85</v>
      </c>
      <c r="C50" s="70">
        <v>2</v>
      </c>
      <c r="D50" s="98">
        <f t="shared" si="0"/>
        <v>-38.42</v>
      </c>
      <c r="E50" s="70">
        <f>E42*C50</f>
        <v>96.26</v>
      </c>
      <c r="F50" s="79">
        <f>F49*2</f>
        <v>57.84</v>
      </c>
      <c r="G50" s="114">
        <f>(G42+E42)*C50</f>
        <v>156.26</v>
      </c>
      <c r="H50" s="87">
        <f>F50/(E42+H41)</f>
        <v>1.0417867435158501</v>
      </c>
      <c r="I50" s="94">
        <v>62</v>
      </c>
      <c r="J50" s="125" t="s">
        <v>154</v>
      </c>
    </row>
    <row r="51" spans="1:10">
      <c r="A51" s="60" t="s">
        <v>86</v>
      </c>
      <c r="B51" s="61" t="s">
        <v>87</v>
      </c>
      <c r="C51" s="61">
        <v>1</v>
      </c>
      <c r="D51" s="95">
        <f t="shared" si="0"/>
        <v>-14.39</v>
      </c>
      <c r="E51" s="61">
        <f>E42*C51</f>
        <v>48.13</v>
      </c>
      <c r="F51" s="75">
        <v>33.74</v>
      </c>
      <c r="G51" s="110">
        <f>(G42+E42)*C51</f>
        <v>78.13</v>
      </c>
      <c r="H51" s="83">
        <f>F51/(E42+H41)</f>
        <v>0.60770893371757928</v>
      </c>
      <c r="I51" s="93">
        <v>36</v>
      </c>
      <c r="J51" s="124" t="s">
        <v>155</v>
      </c>
    </row>
    <row r="52" spans="1:10" ht="12.75" customHeight="1">
      <c r="A52" s="62" t="s">
        <v>99</v>
      </c>
      <c r="B52" s="52" t="s">
        <v>101</v>
      </c>
      <c r="C52" s="150">
        <v>3.5</v>
      </c>
      <c r="D52" s="152">
        <f t="shared" si="0"/>
        <v>-90.825000000000017</v>
      </c>
      <c r="E52" s="150">
        <f>E42*C52</f>
        <v>168.45500000000001</v>
      </c>
      <c r="F52" s="154">
        <f>F51+33*1.33</f>
        <v>77.63</v>
      </c>
      <c r="G52" s="156">
        <f>(G42+E42)*C52</f>
        <v>273.45499999999998</v>
      </c>
      <c r="H52" s="138">
        <f>F52/(E42+H41)</f>
        <v>1.3982348703170027</v>
      </c>
      <c r="I52" s="133">
        <v>84</v>
      </c>
      <c r="J52" s="136" t="s">
        <v>156</v>
      </c>
    </row>
    <row r="53" spans="1:10" ht="12.75" customHeight="1">
      <c r="A53" s="62" t="s">
        <v>100</v>
      </c>
      <c r="B53" s="52" t="s">
        <v>102</v>
      </c>
      <c r="C53" s="141"/>
      <c r="D53" s="143"/>
      <c r="E53" s="141"/>
      <c r="F53" s="145"/>
      <c r="G53" s="147"/>
      <c r="H53" s="149"/>
      <c r="I53" s="134"/>
      <c r="J53" s="137"/>
    </row>
    <row r="54" spans="1:10">
      <c r="A54" s="68" t="s">
        <v>88</v>
      </c>
      <c r="B54" s="51" t="s">
        <v>89</v>
      </c>
      <c r="C54" s="51">
        <v>3</v>
      </c>
      <c r="D54" s="99">
        <f>F54-E54</f>
        <v>-62.450000000000017</v>
      </c>
      <c r="E54" s="51">
        <f>E42*C54</f>
        <v>144.39000000000001</v>
      </c>
      <c r="F54" s="78">
        <v>81.94</v>
      </c>
      <c r="G54" s="113">
        <f>(G42+E42)*C54</f>
        <v>234.39</v>
      </c>
      <c r="H54" s="86">
        <f>F54/(E42+H41)</f>
        <v>1.4758645533141208</v>
      </c>
      <c r="I54" s="93">
        <v>88</v>
      </c>
      <c r="J54" s="124" t="s">
        <v>157</v>
      </c>
    </row>
    <row r="55" spans="1:10" ht="12" customHeight="1">
      <c r="A55" s="62" t="s">
        <v>103</v>
      </c>
      <c r="B55" s="52" t="s">
        <v>105</v>
      </c>
      <c r="C55" s="150">
        <v>6.25</v>
      </c>
      <c r="D55" s="152">
        <f>F55-E55</f>
        <v>-159.02250000000001</v>
      </c>
      <c r="E55" s="150">
        <f>E42*C55</f>
        <v>300.8125</v>
      </c>
      <c r="F55" s="154">
        <f>F54+1.33*45</f>
        <v>141.79</v>
      </c>
      <c r="G55" s="156">
        <f>(G42+E42)*C55</f>
        <v>488.3125</v>
      </c>
      <c r="H55" s="138">
        <f>F55/(E42+H41)</f>
        <v>2.5538544668587893</v>
      </c>
      <c r="I55" s="133">
        <v>153</v>
      </c>
      <c r="J55" s="136" t="s">
        <v>158</v>
      </c>
    </row>
    <row r="56" spans="1:10" ht="12" customHeight="1" thickBot="1">
      <c r="A56" s="69" t="s">
        <v>104</v>
      </c>
      <c r="B56" s="70" t="s">
        <v>106</v>
      </c>
      <c r="C56" s="151"/>
      <c r="D56" s="153"/>
      <c r="E56" s="151"/>
      <c r="F56" s="155"/>
      <c r="G56" s="157"/>
      <c r="H56" s="139"/>
      <c r="I56" s="134"/>
      <c r="J56" s="137"/>
    </row>
    <row r="57" spans="1:10">
      <c r="A57" s="105" t="s">
        <v>90</v>
      </c>
      <c r="B57" s="61" t="s">
        <v>91</v>
      </c>
      <c r="C57" s="61">
        <v>0.5</v>
      </c>
      <c r="D57" s="106">
        <f>F57-E57</f>
        <v>9.3749999999999964</v>
      </c>
      <c r="E57" s="61">
        <f>E42*C57</f>
        <v>24.065000000000001</v>
      </c>
      <c r="F57" s="75">
        <v>33.44</v>
      </c>
      <c r="G57" s="110">
        <f>(G42+E42)*C57</f>
        <v>39.064999999999998</v>
      </c>
      <c r="H57" s="83">
        <f>F57/(E42+H41)</f>
        <v>0.60230547550432267</v>
      </c>
      <c r="I57" s="93">
        <v>36</v>
      </c>
      <c r="J57" s="124" t="s">
        <v>155</v>
      </c>
    </row>
    <row r="58" spans="1:10">
      <c r="A58" s="62" t="s">
        <v>92</v>
      </c>
      <c r="B58" s="52" t="s">
        <v>91</v>
      </c>
      <c r="C58" s="52">
        <v>1</v>
      </c>
      <c r="D58" s="100">
        <f>F58-E58</f>
        <v>-14.690000000000005</v>
      </c>
      <c r="E58" s="52">
        <f>E42*C58</f>
        <v>48.13</v>
      </c>
      <c r="F58" s="80">
        <v>33.44</v>
      </c>
      <c r="G58" s="115">
        <f>(G42+E42)*C58</f>
        <v>78.13</v>
      </c>
      <c r="H58" s="88">
        <f>F58/(E42+H41)</f>
        <v>0.60230547550432267</v>
      </c>
      <c r="I58" s="94">
        <v>36</v>
      </c>
      <c r="J58" s="124" t="s">
        <v>155</v>
      </c>
    </row>
    <row r="59" spans="1:10" ht="15.75" thickBot="1">
      <c r="A59" s="63" t="s">
        <v>93</v>
      </c>
      <c r="B59" s="64" t="s">
        <v>91</v>
      </c>
      <c r="C59" s="64">
        <v>1.5</v>
      </c>
      <c r="D59" s="96">
        <f>F59-E59</f>
        <v>-38.75500000000001</v>
      </c>
      <c r="E59" s="64">
        <f>E42*C59</f>
        <v>72.195000000000007</v>
      </c>
      <c r="F59" s="76">
        <v>33.44</v>
      </c>
      <c r="G59" s="111">
        <f>(G42+E42)*C59</f>
        <v>117.19499999999999</v>
      </c>
      <c r="H59" s="84">
        <f>H58</f>
        <v>0.60230547550432267</v>
      </c>
      <c r="I59" s="93">
        <v>36</v>
      </c>
      <c r="J59" s="124" t="s">
        <v>155</v>
      </c>
    </row>
    <row r="60" spans="1:10" ht="12" customHeight="1">
      <c r="A60" s="66" t="s">
        <v>107</v>
      </c>
      <c r="B60" s="140" t="s">
        <v>94</v>
      </c>
      <c r="C60" s="140">
        <v>0.25</v>
      </c>
      <c r="D60" s="142">
        <f>F60-E60</f>
        <v>-4.0525000000000002</v>
      </c>
      <c r="E60" s="140">
        <f>E42*C60</f>
        <v>12.032500000000001</v>
      </c>
      <c r="F60" s="144">
        <v>7.98</v>
      </c>
      <c r="G60" s="146">
        <f>(G42+E42)*C60</f>
        <v>19.532499999999999</v>
      </c>
      <c r="H60" s="148">
        <f>F60/(E42+H41)</f>
        <v>0.14373198847262247</v>
      </c>
      <c r="I60" s="133">
        <v>8</v>
      </c>
      <c r="J60" s="135" t="s">
        <v>159</v>
      </c>
    </row>
    <row r="61" spans="1:10" ht="12" customHeight="1">
      <c r="A61" s="62" t="s">
        <v>108</v>
      </c>
      <c r="B61" s="141"/>
      <c r="C61" s="141"/>
      <c r="D61" s="143"/>
      <c r="E61" s="141"/>
      <c r="F61" s="145"/>
      <c r="G61" s="147"/>
      <c r="H61" s="149"/>
      <c r="I61" s="134"/>
      <c r="J61" s="135"/>
    </row>
    <row r="62" spans="1:10" ht="15.75" thickBot="1">
      <c r="A62" s="107" t="s">
        <v>120</v>
      </c>
      <c r="B62" s="64" t="s">
        <v>95</v>
      </c>
      <c r="C62" s="64">
        <v>0.66</v>
      </c>
      <c r="D62" s="108">
        <f>F62-E62</f>
        <v>42.714200000000005</v>
      </c>
      <c r="E62" s="64">
        <f>E42*C62</f>
        <v>31.765800000000002</v>
      </c>
      <c r="F62" s="76">
        <v>74.48</v>
      </c>
      <c r="G62" s="111">
        <f>(G42+E42)*C62</f>
        <v>51.565800000000003</v>
      </c>
      <c r="H62" s="84">
        <f>F62/(E42+H41)</f>
        <v>1.3414985590778099</v>
      </c>
      <c r="I62" s="93">
        <v>80</v>
      </c>
      <c r="J62" s="124" t="s">
        <v>160</v>
      </c>
    </row>
    <row r="63" spans="1:10" ht="15.75" thickBot="1">
      <c r="A63" s="71" t="s">
        <v>96</v>
      </c>
      <c r="B63" s="72" t="s">
        <v>38</v>
      </c>
      <c r="C63" s="72">
        <v>1</v>
      </c>
      <c r="D63" s="101">
        <f>F63-E63</f>
        <v>-48.13</v>
      </c>
      <c r="E63" s="72">
        <f>E42*C63</f>
        <v>48.13</v>
      </c>
      <c r="F63" s="81">
        <v>0</v>
      </c>
      <c r="G63" s="116">
        <f>(G42+E42)*C63</f>
        <v>78.13</v>
      </c>
      <c r="H63" s="89">
        <f>F63/(E42+H41)</f>
        <v>0</v>
      </c>
      <c r="I63" s="94">
        <v>0</v>
      </c>
      <c r="J63" s="125" t="s">
        <v>161</v>
      </c>
    </row>
    <row r="64" spans="1:10" ht="15.75" thickBot="1">
      <c r="A64" s="73" t="s">
        <v>76</v>
      </c>
      <c r="B64" s="74" t="s">
        <v>13</v>
      </c>
      <c r="C64" s="74">
        <v>0.75</v>
      </c>
      <c r="D64" s="102">
        <f>F64-E64</f>
        <v>-13.097500000000004</v>
      </c>
      <c r="E64" s="74">
        <f>E42*C64</f>
        <v>36.097500000000004</v>
      </c>
      <c r="F64" s="82">
        <v>23</v>
      </c>
      <c r="G64" s="117">
        <f>(G42+E42)*C64</f>
        <v>58.597499999999997</v>
      </c>
      <c r="H64" s="90">
        <f>F64/(E42+H41)</f>
        <v>0.41426512968299711</v>
      </c>
      <c r="I64" s="92">
        <v>25</v>
      </c>
      <c r="J64" s="126" t="s">
        <v>162</v>
      </c>
    </row>
    <row r="65" spans="1:10" ht="15.75">
      <c r="A65" s="129" t="s">
        <v>147</v>
      </c>
      <c r="B65" s="129"/>
      <c r="C65" s="129"/>
      <c r="D65" s="129"/>
      <c r="E65" s="129"/>
      <c r="F65" s="129"/>
      <c r="G65" s="129"/>
      <c r="H65" s="129"/>
      <c r="I65" s="129"/>
      <c r="J65" s="129"/>
    </row>
    <row r="66" spans="1:10">
      <c r="A66" s="130" t="s">
        <v>148</v>
      </c>
      <c r="B66" s="130"/>
      <c r="C66" s="130"/>
      <c r="D66" s="130"/>
      <c r="E66" s="130"/>
      <c r="F66" s="130"/>
      <c r="G66" s="130"/>
      <c r="H66" s="130"/>
      <c r="I66" s="130"/>
      <c r="J66" s="130"/>
    </row>
    <row r="67" spans="1:10">
      <c r="A67" s="130" t="s">
        <v>174</v>
      </c>
      <c r="B67" s="130"/>
      <c r="C67" s="130"/>
      <c r="D67" s="130"/>
      <c r="E67" s="130"/>
      <c r="F67" s="130"/>
      <c r="G67" s="130"/>
      <c r="H67" s="130"/>
      <c r="I67" s="130"/>
      <c r="J67" s="130"/>
    </row>
    <row r="68" spans="1:10">
      <c r="A68" s="130" t="s">
        <v>149</v>
      </c>
      <c r="B68" s="130"/>
      <c r="C68" s="130"/>
      <c r="D68" s="130"/>
      <c r="E68" s="130"/>
      <c r="F68" s="130"/>
      <c r="G68" s="130"/>
      <c r="H68" s="130"/>
      <c r="I68" s="130"/>
      <c r="J68" s="130"/>
    </row>
    <row r="69" spans="1:10">
      <c r="A69" s="130" t="s">
        <v>175</v>
      </c>
      <c r="B69" s="130"/>
      <c r="C69" s="130"/>
      <c r="D69" s="130"/>
      <c r="E69" s="130"/>
      <c r="F69" s="130"/>
      <c r="G69" s="130"/>
      <c r="H69" s="130"/>
      <c r="I69" s="130"/>
      <c r="J69" s="130"/>
    </row>
    <row r="70" spans="1:10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>
      <c r="A71" t="s">
        <v>176</v>
      </c>
    </row>
    <row r="72" spans="1:10">
      <c r="A72" t="s">
        <v>165</v>
      </c>
    </row>
    <row r="74" spans="1:10">
      <c r="A74" t="s">
        <v>182</v>
      </c>
    </row>
    <row r="75" spans="1:10">
      <c r="A75" t="s">
        <v>163</v>
      </c>
    </row>
    <row r="76" spans="1:10">
      <c r="A76" t="s">
        <v>164</v>
      </c>
    </row>
    <row r="78" spans="1:10">
      <c r="A78" t="s">
        <v>177</v>
      </c>
    </row>
    <row r="80" spans="1:10">
      <c r="A80" t="s">
        <v>166</v>
      </c>
    </row>
    <row r="81" spans="1:1">
      <c r="A81" t="s">
        <v>167</v>
      </c>
    </row>
    <row r="82" spans="1:1">
      <c r="A82" t="s">
        <v>168</v>
      </c>
    </row>
    <row r="83" spans="1:1">
      <c r="A83" t="s">
        <v>178</v>
      </c>
    </row>
    <row r="84" spans="1:1">
      <c r="A84" t="s">
        <v>169</v>
      </c>
    </row>
    <row r="85" spans="1:1">
      <c r="A85" t="s">
        <v>170</v>
      </c>
    </row>
    <row r="87" spans="1:1">
      <c r="A87" t="s">
        <v>171</v>
      </c>
    </row>
    <row r="88" spans="1:1">
      <c r="A88" t="s">
        <v>183</v>
      </c>
    </row>
    <row r="89" spans="1:1">
      <c r="A89" t="s">
        <v>179</v>
      </c>
    </row>
    <row r="91" spans="1:1">
      <c r="A91" t="s">
        <v>181</v>
      </c>
    </row>
    <row r="92" spans="1:1">
      <c r="A92" t="s">
        <v>172</v>
      </c>
    </row>
    <row r="93" spans="1:1">
      <c r="A93" t="s">
        <v>173</v>
      </c>
    </row>
    <row r="95" spans="1:1">
      <c r="A95" t="s">
        <v>180</v>
      </c>
    </row>
  </sheetData>
  <mergeCells count="53">
    <mergeCell ref="A23:I23"/>
    <mergeCell ref="E2:F2"/>
    <mergeCell ref="E3:F3"/>
    <mergeCell ref="E4:F4"/>
    <mergeCell ref="A13:A17"/>
    <mergeCell ref="B13:B17"/>
    <mergeCell ref="B4:B5"/>
    <mergeCell ref="C4:C5"/>
    <mergeCell ref="I45:I46"/>
    <mergeCell ref="F45:F46"/>
    <mergeCell ref="D52:D53"/>
    <mergeCell ref="C52:C53"/>
    <mergeCell ref="A26:I26"/>
    <mergeCell ref="A27:I27"/>
    <mergeCell ref="A28:I28"/>
    <mergeCell ref="A29:I29"/>
    <mergeCell ref="D32:D36"/>
    <mergeCell ref="D45:D46"/>
    <mergeCell ref="E45:E46"/>
    <mergeCell ref="G45:G46"/>
    <mergeCell ref="H45:H46"/>
    <mergeCell ref="A69:J69"/>
    <mergeCell ref="I55:I56"/>
    <mergeCell ref="I60:I61"/>
    <mergeCell ref="J45:J46"/>
    <mergeCell ref="J52:J53"/>
    <mergeCell ref="J55:J56"/>
    <mergeCell ref="J60:J61"/>
    <mergeCell ref="H55:H56"/>
    <mergeCell ref="B60:B61"/>
    <mergeCell ref="C60:C61"/>
    <mergeCell ref="D60:D61"/>
    <mergeCell ref="E60:E61"/>
    <mergeCell ref="F60:F61"/>
    <mergeCell ref="G60:G61"/>
    <mergeCell ref="H60:H61"/>
    <mergeCell ref="B45:B46"/>
    <mergeCell ref="A65:J65"/>
    <mergeCell ref="A66:J66"/>
    <mergeCell ref="A67:J67"/>
    <mergeCell ref="I37:I38"/>
    <mergeCell ref="A68:J68"/>
    <mergeCell ref="C55:C56"/>
    <mergeCell ref="D55:D56"/>
    <mergeCell ref="E55:E56"/>
    <mergeCell ref="F55:F56"/>
    <mergeCell ref="G55:G56"/>
    <mergeCell ref="C45:C46"/>
    <mergeCell ref="E52:E53"/>
    <mergeCell ref="F52:F53"/>
    <mergeCell ref="G52:G53"/>
    <mergeCell ref="H52:H53"/>
    <mergeCell ref="I52:I53"/>
  </mergeCells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</dc:creator>
  <cp:lastModifiedBy>Aurélien</cp:lastModifiedBy>
  <cp:lastPrinted>2013-11-17T17:57:46Z</cp:lastPrinted>
  <dcterms:created xsi:type="dcterms:W3CDTF">2013-11-17T15:38:37Z</dcterms:created>
  <dcterms:modified xsi:type="dcterms:W3CDTF">2013-11-17T17:58:24Z</dcterms:modified>
</cp:coreProperties>
</file>