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15" yWindow="4440" windowWidth="18915" windowHeight="682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J25" i="1"/>
  <c r="J24"/>
  <c r="J23"/>
  <c r="J22"/>
  <c r="J21"/>
  <c r="J20"/>
  <c r="J19"/>
  <c r="J18"/>
  <c r="J17"/>
  <c r="J16"/>
  <c r="J15"/>
  <c r="J14"/>
  <c r="J13"/>
  <c r="J12"/>
  <c r="J11"/>
  <c r="I20"/>
  <c r="I18"/>
  <c r="I16"/>
  <c r="J8"/>
  <c r="I8"/>
  <c r="F8"/>
  <c r="G8"/>
  <c r="F16"/>
  <c r="G16"/>
  <c r="H16"/>
  <c r="G26"/>
  <c r="F26" s="1"/>
  <c r="G25"/>
  <c r="F25" s="1"/>
  <c r="G24"/>
  <c r="F24" s="1"/>
  <c r="F23"/>
  <c r="G23"/>
  <c r="G22"/>
  <c r="F22" s="1"/>
  <c r="F21"/>
  <c r="G21"/>
  <c r="G11"/>
  <c r="F11" s="1"/>
  <c r="G13"/>
  <c r="F13" s="1"/>
  <c r="G20"/>
  <c r="F20" s="1"/>
  <c r="H20"/>
  <c r="G19"/>
  <c r="F19" s="1"/>
  <c r="G18"/>
  <c r="F18" s="1"/>
  <c r="H18"/>
  <c r="G17"/>
  <c r="F17" s="1"/>
  <c r="G15"/>
  <c r="F15" s="1"/>
  <c r="G14"/>
  <c r="F14" s="1"/>
  <c r="F12"/>
  <c r="G12"/>
  <c r="G7"/>
  <c r="F7"/>
  <c r="H7" s="1"/>
  <c r="H8" l="1"/>
  <c r="G6"/>
  <c r="F6"/>
  <c r="F5"/>
  <c r="G5"/>
  <c r="B43"/>
  <c r="H6" l="1"/>
  <c r="H5"/>
  <c r="B44" l="1"/>
  <c r="B45" s="1"/>
  <c r="B46" s="1"/>
</calcChain>
</file>

<file path=xl/sharedStrings.xml><?xml version="1.0" encoding="utf-8"?>
<sst xmlns="http://schemas.openxmlformats.org/spreadsheetml/2006/main" count="90" uniqueCount="84">
  <si>
    <t>Dent</t>
  </si>
  <si>
    <t>Nature de l'acte</t>
  </si>
  <si>
    <t>cotation</t>
  </si>
  <si>
    <t>honoraires</t>
  </si>
  <si>
    <t>charges de structure</t>
  </si>
  <si>
    <t>Prix de vente DMSM</t>
  </si>
  <si>
    <t>égal au prix coûtant</t>
  </si>
  <si>
    <t xml:space="preserve"> = travail du praticien pour l'acte prothétique</t>
  </si>
  <si>
    <t>par l'AMO</t>
  </si>
  <si>
    <t>montant non remboursable</t>
  </si>
  <si>
    <t>base remboursement</t>
  </si>
  <si>
    <t xml:space="preserve"> AMO</t>
  </si>
  <si>
    <t xml:space="preserve">réservé à l'organisme </t>
  </si>
  <si>
    <t>complémentaire</t>
  </si>
  <si>
    <t>pour créer la prothèse</t>
  </si>
  <si>
    <t>intellectuel et physique</t>
  </si>
  <si>
    <t>tps ftl</t>
  </si>
  <si>
    <t>40h/sem</t>
  </si>
  <si>
    <t>tps annexe</t>
  </si>
  <si>
    <t>10h/sem</t>
  </si>
  <si>
    <t>sem/an</t>
  </si>
  <si>
    <t>tps W annuel</t>
  </si>
  <si>
    <t>tps ftl annuel</t>
  </si>
  <si>
    <t>revenu</t>
  </si>
  <si>
    <t>dépenses</t>
  </si>
  <si>
    <t>emprunt</t>
  </si>
  <si>
    <t>benef avt regul</t>
  </si>
  <si>
    <t>benef apr regul</t>
  </si>
  <si>
    <t>coût horaire</t>
  </si>
  <si>
    <t>dép tot</t>
  </si>
  <si>
    <t>couronne full zircone</t>
  </si>
  <si>
    <t>SPR50</t>
  </si>
  <si>
    <t>€/h , ici donc</t>
  </si>
  <si>
    <t>temps de travail en h,</t>
  </si>
  <si>
    <t>montant des prestations de soins en €/h</t>
  </si>
  <si>
    <t>couronne ceramo métallique</t>
  </si>
  <si>
    <t>couronne zircone + céramique cosmétique</t>
  </si>
  <si>
    <t>coût labo an</t>
  </si>
  <si>
    <t>SC12</t>
  </si>
  <si>
    <t>A</t>
  </si>
  <si>
    <t>B</t>
  </si>
  <si>
    <t>C</t>
  </si>
  <si>
    <t>D</t>
  </si>
  <si>
    <t>E</t>
  </si>
  <si>
    <t>G</t>
  </si>
  <si>
    <t>I</t>
  </si>
  <si>
    <t>immobilisations</t>
  </si>
  <si>
    <t>F=B-C-D-E</t>
  </si>
  <si>
    <t>H=B-G-A</t>
  </si>
  <si>
    <t>détartrage moyen</t>
  </si>
  <si>
    <t>détartrage faible</t>
  </si>
  <si>
    <t>!!! Inclus accueils et départs du patient</t>
  </si>
  <si>
    <t>dévitalisation d'une incisive</t>
  </si>
  <si>
    <t>SC14</t>
  </si>
  <si>
    <t>HN</t>
  </si>
  <si>
    <t>SC14 + 5 Z6+Z3</t>
  </si>
  <si>
    <t>retraitement de racine incisif (5 séances = 6 radios)</t>
  </si>
  <si>
    <t>pas de tarif ici mais ce qu'il reste après règlement</t>
  </si>
  <si>
    <t>dévitalisation molaire</t>
  </si>
  <si>
    <t>SC34</t>
  </si>
  <si>
    <t>retraitement de racines molaire (7 séances = 8 radios)</t>
  </si>
  <si>
    <t>SC34+ 7 Z6+Z3</t>
  </si>
  <si>
    <t>soin 3 faces difficile+ gros volume</t>
  </si>
  <si>
    <t>SC 17</t>
  </si>
  <si>
    <t>SC7</t>
  </si>
  <si>
    <t>soin 1 face facile volume moyen</t>
  </si>
  <si>
    <t>soin 2faces compo difficulté et volume moyens</t>
  </si>
  <si>
    <t>avulsion=extraction facile</t>
  </si>
  <si>
    <t>DC16</t>
  </si>
  <si>
    <t>DC</t>
  </si>
  <si>
    <t>Z</t>
  </si>
  <si>
    <t>SPR</t>
  </si>
  <si>
    <t>SC</t>
  </si>
  <si>
    <t>avulsion moyenne</t>
  </si>
  <si>
    <t>avuslion compliquée</t>
  </si>
  <si>
    <t>radiographie de la même dent qlq soit le nombre</t>
  </si>
  <si>
    <t>Z6</t>
  </si>
  <si>
    <t>Z56</t>
  </si>
  <si>
    <t>bilan radiographique et interprétation</t>
  </si>
  <si>
    <t>séance d'enseignement</t>
  </si>
  <si>
    <t>détartrage difficile en 2 séances</t>
  </si>
  <si>
    <t>2 SC12</t>
  </si>
  <si>
    <t>dentier complet 14 dents résine</t>
  </si>
  <si>
    <t>SPR85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</si>
</sst>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RSSAF/r&#233;cap%20calcu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64">
          <cell r="B64">
            <v>-1056.7399999999996</v>
          </cell>
        </row>
        <row r="65">
          <cell r="B65">
            <v>-364.86619999999982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abSelected="1" topLeftCell="B1" workbookViewId="0">
      <selection activeCell="G3" sqref="G3"/>
    </sheetView>
  </sheetViews>
  <sheetFormatPr baseColWidth="10" defaultRowHeight="15"/>
  <cols>
    <col min="1" max="1" width="12.85546875" style="1" customWidth="1"/>
    <col min="2" max="2" width="43" style="1" customWidth="1"/>
    <col min="3" max="3" width="17.140625" style="1" customWidth="1"/>
    <col min="4" max="4" width="22" style="1" customWidth="1"/>
    <col min="5" max="5" width="18.7109375" style="1" customWidth="1"/>
    <col min="6" max="6" width="40.7109375" style="1" customWidth="1"/>
    <col min="7" max="7" width="22.7109375" style="1" customWidth="1"/>
    <col min="8" max="8" width="11.42578125" style="1"/>
    <col min="9" max="9" width="20.5703125" style="1" customWidth="1"/>
    <col min="10" max="10" width="25.42578125" style="1" customWidth="1"/>
    <col min="11" max="11" width="20.5703125" style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33</v>
      </c>
      <c r="E1" s="2" t="s">
        <v>5</v>
      </c>
      <c r="F1" s="1" t="s">
        <v>34</v>
      </c>
      <c r="G1" s="1" t="s">
        <v>4</v>
      </c>
      <c r="H1" s="1" t="s">
        <v>3</v>
      </c>
      <c r="I1" s="1" t="s">
        <v>10</v>
      </c>
      <c r="J1" s="1" t="s">
        <v>9</v>
      </c>
      <c r="K1" s="1" t="s">
        <v>12</v>
      </c>
    </row>
    <row r="2" spans="1:11">
      <c r="D2" s="1" t="s">
        <v>15</v>
      </c>
      <c r="E2" s="2" t="s">
        <v>6</v>
      </c>
      <c r="F2" s="1" t="s">
        <v>7</v>
      </c>
      <c r="G2" s="1">
        <v>55.62</v>
      </c>
      <c r="I2" s="1" t="s">
        <v>11</v>
      </c>
      <c r="J2" s="1" t="s">
        <v>8</v>
      </c>
      <c r="K2" s="1" t="s">
        <v>13</v>
      </c>
    </row>
    <row r="3" spans="1:11">
      <c r="D3" s="1" t="s">
        <v>14</v>
      </c>
      <c r="F3" s="1">
        <v>129</v>
      </c>
      <c r="G3" s="1" t="s">
        <v>32</v>
      </c>
    </row>
    <row r="4" spans="1:11" ht="18.75">
      <c r="D4" s="4" t="s">
        <v>51</v>
      </c>
    </row>
    <row r="5" spans="1:11">
      <c r="B5" s="1" t="s">
        <v>30</v>
      </c>
      <c r="C5" s="1" t="s">
        <v>31</v>
      </c>
      <c r="D5" s="1">
        <v>2</v>
      </c>
      <c r="E5" s="1">
        <v>87</v>
      </c>
      <c r="F5" s="1">
        <f>F3*D5</f>
        <v>258</v>
      </c>
      <c r="G5" s="1">
        <f>G2*D5</f>
        <v>111.24</v>
      </c>
      <c r="H5" s="1">
        <f>G5+F5+E5</f>
        <v>456.24</v>
      </c>
      <c r="I5" s="1">
        <v>107.5</v>
      </c>
      <c r="J5" s="1">
        <v>75.25</v>
      </c>
    </row>
    <row r="6" spans="1:11">
      <c r="B6" s="1" t="s">
        <v>35</v>
      </c>
      <c r="C6" s="1" t="s">
        <v>31</v>
      </c>
      <c r="D6" s="1">
        <v>3.75</v>
      </c>
      <c r="E6" s="1">
        <v>162</v>
      </c>
      <c r="F6" s="1">
        <f>D6*F3</f>
        <v>483.75</v>
      </c>
      <c r="G6" s="1">
        <f>G2*D6</f>
        <v>208.57499999999999</v>
      </c>
      <c r="H6" s="1">
        <f>G6+F6+E6</f>
        <v>854.32500000000005</v>
      </c>
      <c r="I6" s="1">
        <v>107.5</v>
      </c>
      <c r="J6" s="1">
        <v>75.25</v>
      </c>
    </row>
    <row r="7" spans="1:11">
      <c r="B7" s="1" t="s">
        <v>36</v>
      </c>
      <c r="C7" s="1" t="s">
        <v>31</v>
      </c>
      <c r="D7" s="1">
        <v>4</v>
      </c>
      <c r="E7" s="1">
        <v>162</v>
      </c>
      <c r="F7" s="1">
        <f>F3*D7</f>
        <v>516</v>
      </c>
      <c r="G7" s="1">
        <f>G2*D7</f>
        <v>222.48</v>
      </c>
      <c r="H7" s="1">
        <f>G7+F7+E7</f>
        <v>900.48</v>
      </c>
      <c r="I7" s="1">
        <v>107.5</v>
      </c>
      <c r="J7" s="1">
        <v>75.25</v>
      </c>
    </row>
    <row r="8" spans="1:11">
      <c r="B8" s="1" t="s">
        <v>82</v>
      </c>
      <c r="C8" s="1" t="s">
        <v>83</v>
      </c>
      <c r="D8" s="1">
        <v>10</v>
      </c>
      <c r="E8" s="1">
        <v>290</v>
      </c>
      <c r="F8" s="1">
        <f>F3*D8</f>
        <v>1290</v>
      </c>
      <c r="G8" s="1">
        <f>G2*D8</f>
        <v>556.19999999999993</v>
      </c>
      <c r="H8" s="1">
        <f>E8+F8+G8</f>
        <v>2136.1999999999998</v>
      </c>
      <c r="I8" s="1">
        <f>85*2.15</f>
        <v>182.75</v>
      </c>
      <c r="J8" s="1">
        <f>I8*0.7</f>
        <v>127.925</v>
      </c>
    </row>
    <row r="10" spans="1:11">
      <c r="F10" s="1" t="s">
        <v>57</v>
      </c>
    </row>
    <row r="11" spans="1:11">
      <c r="B11" s="3" t="s">
        <v>65</v>
      </c>
      <c r="C11" s="1" t="s">
        <v>64</v>
      </c>
      <c r="D11" s="1">
        <v>0.5</v>
      </c>
      <c r="E11" s="1">
        <v>0</v>
      </c>
      <c r="F11" s="3">
        <f>H11-G11</f>
        <v>-10.939999999999998</v>
      </c>
      <c r="G11" s="1">
        <f>G2*D11</f>
        <v>27.81</v>
      </c>
      <c r="H11" s="1">
        <v>16.87</v>
      </c>
      <c r="I11" s="1">
        <v>16.87</v>
      </c>
      <c r="J11" s="1">
        <f>I11*0.7</f>
        <v>11.808999999999999</v>
      </c>
    </row>
    <row r="12" spans="1:11">
      <c r="B12" s="3" t="s">
        <v>66</v>
      </c>
      <c r="C12" s="1" t="s">
        <v>38</v>
      </c>
      <c r="D12" s="1">
        <v>0.75</v>
      </c>
      <c r="E12" s="1">
        <v>0</v>
      </c>
      <c r="F12" s="3">
        <f>H12-G12</f>
        <v>-12.794999999999995</v>
      </c>
      <c r="G12" s="1">
        <f>G2*D12</f>
        <v>41.714999999999996</v>
      </c>
      <c r="H12" s="1">
        <v>28.92</v>
      </c>
      <c r="I12" s="1">
        <v>28.92</v>
      </c>
      <c r="J12" s="1">
        <f t="shared" ref="J12:J25" si="0">I12*0.7</f>
        <v>20.244</v>
      </c>
    </row>
    <row r="13" spans="1:11">
      <c r="B13" s="3" t="s">
        <v>62</v>
      </c>
      <c r="C13" s="1" t="s">
        <v>63</v>
      </c>
      <c r="D13" s="1">
        <v>1</v>
      </c>
      <c r="E13" s="1">
        <v>0</v>
      </c>
      <c r="F13" s="3">
        <f>H13-G13</f>
        <v>-14.649999999999999</v>
      </c>
      <c r="G13" s="1">
        <f>G2*D13</f>
        <v>55.62</v>
      </c>
      <c r="H13" s="1">
        <v>40.97</v>
      </c>
      <c r="I13" s="1">
        <v>40.97</v>
      </c>
      <c r="J13" s="1">
        <f t="shared" si="0"/>
        <v>28.678999999999998</v>
      </c>
    </row>
    <row r="14" spans="1:11">
      <c r="B14" s="3" t="s">
        <v>49</v>
      </c>
      <c r="C14" s="1" t="s">
        <v>38</v>
      </c>
      <c r="D14" s="1">
        <v>1</v>
      </c>
      <c r="E14" s="1">
        <v>0</v>
      </c>
      <c r="F14" s="3">
        <f>H14-G14</f>
        <v>-26.699999999999996</v>
      </c>
      <c r="G14" s="1">
        <f>G2*D14</f>
        <v>55.62</v>
      </c>
      <c r="H14" s="1">
        <v>28.92</v>
      </c>
      <c r="I14" s="1">
        <v>28.92</v>
      </c>
      <c r="J14" s="1">
        <f t="shared" si="0"/>
        <v>20.244</v>
      </c>
    </row>
    <row r="15" spans="1:11">
      <c r="B15" s="1" t="s">
        <v>50</v>
      </c>
      <c r="C15" s="1" t="s">
        <v>38</v>
      </c>
      <c r="D15" s="1">
        <v>0.5</v>
      </c>
      <c r="E15" s="1">
        <v>0</v>
      </c>
      <c r="F15" s="1">
        <f>H15-G15</f>
        <v>1.110000000000003</v>
      </c>
      <c r="G15" s="1">
        <f>G2*D15</f>
        <v>27.81</v>
      </c>
      <c r="H15" s="1">
        <v>28.92</v>
      </c>
      <c r="I15" s="1">
        <v>28.92</v>
      </c>
      <c r="J15" s="1">
        <f t="shared" si="0"/>
        <v>20.244</v>
      </c>
    </row>
    <row r="16" spans="1:11">
      <c r="B16" s="3" t="s">
        <v>80</v>
      </c>
      <c r="C16" s="1" t="s">
        <v>81</v>
      </c>
      <c r="D16" s="1">
        <v>2</v>
      </c>
      <c r="E16" s="1">
        <v>0</v>
      </c>
      <c r="F16" s="3">
        <f>H16-G16</f>
        <v>-53.399999999999991</v>
      </c>
      <c r="G16" s="1">
        <f>G2*D16</f>
        <v>111.24</v>
      </c>
      <c r="H16" s="1">
        <f>H15*2</f>
        <v>57.84</v>
      </c>
      <c r="I16" s="1">
        <f>I15*2</f>
        <v>57.84</v>
      </c>
      <c r="J16" s="1">
        <f t="shared" si="0"/>
        <v>40.488</v>
      </c>
    </row>
    <row r="17" spans="1:10">
      <c r="B17" s="3" t="s">
        <v>52</v>
      </c>
      <c r="C17" s="1" t="s">
        <v>53</v>
      </c>
      <c r="D17" s="1">
        <v>1</v>
      </c>
      <c r="E17" s="1">
        <v>0</v>
      </c>
      <c r="F17" s="3">
        <f>H17-G17</f>
        <v>-21.879999999999995</v>
      </c>
      <c r="G17" s="1">
        <f>G2*D17</f>
        <v>55.62</v>
      </c>
      <c r="H17" s="1">
        <v>33.74</v>
      </c>
      <c r="I17" s="1">
        <v>33.74</v>
      </c>
      <c r="J17" s="1">
        <f t="shared" si="0"/>
        <v>23.617999999999999</v>
      </c>
    </row>
    <row r="18" spans="1:10">
      <c r="B18" s="3" t="s">
        <v>56</v>
      </c>
      <c r="C18" s="1" t="s">
        <v>55</v>
      </c>
      <c r="D18" s="1">
        <v>3.5</v>
      </c>
      <c r="E18" s="1">
        <v>0</v>
      </c>
      <c r="F18" s="3">
        <f>H18-G18</f>
        <v>-117.03999999999999</v>
      </c>
      <c r="G18" s="1">
        <f>G2*D18</f>
        <v>194.67</v>
      </c>
      <c r="H18" s="1">
        <f>H17+33*1.33</f>
        <v>77.63</v>
      </c>
      <c r="I18" s="1">
        <f>I17+33*1.33</f>
        <v>77.63</v>
      </c>
      <c r="J18" s="1">
        <f t="shared" si="0"/>
        <v>54.340999999999994</v>
      </c>
    </row>
    <row r="19" spans="1:10">
      <c r="B19" s="3" t="s">
        <v>58</v>
      </c>
      <c r="C19" s="1" t="s">
        <v>59</v>
      </c>
      <c r="D19" s="1">
        <v>3</v>
      </c>
      <c r="E19" s="1">
        <v>0</v>
      </c>
      <c r="F19" s="3">
        <f>H19-G19</f>
        <v>-84.919999999999987</v>
      </c>
      <c r="G19" s="1">
        <f>G2*D19</f>
        <v>166.85999999999999</v>
      </c>
      <c r="H19" s="1">
        <v>81.94</v>
      </c>
      <c r="I19" s="1">
        <v>81.94</v>
      </c>
      <c r="J19" s="1">
        <f t="shared" si="0"/>
        <v>57.357999999999997</v>
      </c>
    </row>
    <row r="20" spans="1:10">
      <c r="B20" s="3" t="s">
        <v>60</v>
      </c>
      <c r="C20" s="1" t="s">
        <v>61</v>
      </c>
      <c r="D20" s="1">
        <v>6.25</v>
      </c>
      <c r="E20" s="1">
        <v>0</v>
      </c>
      <c r="F20" s="3">
        <f>H20-G20</f>
        <v>-205.83500000000001</v>
      </c>
      <c r="G20" s="1">
        <f>G2*D20</f>
        <v>347.625</v>
      </c>
      <c r="H20" s="1">
        <f>H19+1.33*45</f>
        <v>141.79</v>
      </c>
      <c r="I20" s="1">
        <f>I19+1.33*45</f>
        <v>141.79</v>
      </c>
      <c r="J20" s="1">
        <f t="shared" si="0"/>
        <v>99.252999999999986</v>
      </c>
    </row>
    <row r="21" spans="1:10">
      <c r="B21" s="1" t="s">
        <v>67</v>
      </c>
      <c r="C21" s="1" t="s">
        <v>68</v>
      </c>
      <c r="D21" s="1">
        <v>0.5</v>
      </c>
      <c r="E21" s="1">
        <v>0</v>
      </c>
      <c r="F21" s="1">
        <f>H21-G21</f>
        <v>5.629999999999999</v>
      </c>
      <c r="G21" s="1">
        <f>G2*D21</f>
        <v>27.81</v>
      </c>
      <c r="H21" s="1">
        <v>33.44</v>
      </c>
      <c r="I21" s="1">
        <v>33.44</v>
      </c>
      <c r="J21" s="1">
        <f t="shared" si="0"/>
        <v>23.407999999999998</v>
      </c>
    </row>
    <row r="22" spans="1:10">
      <c r="B22" s="3" t="s">
        <v>73</v>
      </c>
      <c r="C22" s="1" t="s">
        <v>68</v>
      </c>
      <c r="D22" s="1">
        <v>1</v>
      </c>
      <c r="E22" s="1">
        <v>0</v>
      </c>
      <c r="F22" s="3">
        <f>H22-G22</f>
        <v>-22.18</v>
      </c>
      <c r="G22" s="1">
        <f>G2*D22</f>
        <v>55.62</v>
      </c>
      <c r="H22" s="1">
        <v>33.44</v>
      </c>
      <c r="I22" s="1">
        <v>33.44</v>
      </c>
      <c r="J22" s="1">
        <f t="shared" si="0"/>
        <v>23.407999999999998</v>
      </c>
    </row>
    <row r="23" spans="1:10">
      <c r="B23" s="3" t="s">
        <v>74</v>
      </c>
      <c r="C23" s="1" t="s">
        <v>68</v>
      </c>
      <c r="D23" s="1">
        <v>1.5</v>
      </c>
      <c r="E23" s="1">
        <v>0</v>
      </c>
      <c r="F23" s="3">
        <f>H23-G23</f>
        <v>-49.989999999999995</v>
      </c>
      <c r="G23" s="1">
        <f>G2*D23</f>
        <v>83.429999999999993</v>
      </c>
      <c r="H23" s="1">
        <v>33.44</v>
      </c>
      <c r="I23" s="1">
        <v>33.44</v>
      </c>
      <c r="J23" s="1">
        <f t="shared" si="0"/>
        <v>23.407999999999998</v>
      </c>
    </row>
    <row r="24" spans="1:10">
      <c r="B24" s="3" t="s">
        <v>75</v>
      </c>
      <c r="C24" s="1" t="s">
        <v>76</v>
      </c>
      <c r="D24" s="1">
        <v>0.25</v>
      </c>
      <c r="E24" s="1">
        <v>0</v>
      </c>
      <c r="F24" s="3">
        <f>H24-G24</f>
        <v>-5.9249999999999989</v>
      </c>
      <c r="G24" s="1">
        <f>G2*D24</f>
        <v>13.904999999999999</v>
      </c>
      <c r="H24" s="1">
        <v>7.98</v>
      </c>
      <c r="I24" s="1">
        <v>7.98</v>
      </c>
      <c r="J24" s="1">
        <f t="shared" si="0"/>
        <v>5.5860000000000003</v>
      </c>
    </row>
    <row r="25" spans="1:10">
      <c r="B25" s="1" t="s">
        <v>78</v>
      </c>
      <c r="C25" s="1" t="s">
        <v>77</v>
      </c>
      <c r="D25" s="1">
        <v>0.66</v>
      </c>
      <c r="E25" s="1">
        <v>0</v>
      </c>
      <c r="F25" s="1">
        <f>H25-G25</f>
        <v>37.770800000000001</v>
      </c>
      <c r="G25" s="1">
        <f>G2*D25</f>
        <v>36.709200000000003</v>
      </c>
      <c r="H25" s="1">
        <v>74.48</v>
      </c>
      <c r="I25" s="1">
        <v>74.48</v>
      </c>
      <c r="J25" s="1">
        <f t="shared" si="0"/>
        <v>52.136000000000003</v>
      </c>
    </row>
    <row r="26" spans="1:10">
      <c r="B26" s="3" t="s">
        <v>79</v>
      </c>
      <c r="C26" s="1" t="s">
        <v>54</v>
      </c>
      <c r="D26" s="1">
        <v>1</v>
      </c>
      <c r="E26" s="1">
        <v>0</v>
      </c>
      <c r="F26" s="3">
        <f>H26-G26</f>
        <v>-55.62</v>
      </c>
      <c r="G26" s="1">
        <f>G2*D26</f>
        <v>55.62</v>
      </c>
      <c r="H26" s="1">
        <v>0</v>
      </c>
    </row>
    <row r="31" spans="1:10">
      <c r="A31" s="1" t="s">
        <v>16</v>
      </c>
      <c r="B31" s="1" t="s">
        <v>17</v>
      </c>
    </row>
    <row r="32" spans="1:10">
      <c r="A32" s="1" t="s">
        <v>22</v>
      </c>
      <c r="B32" s="1">
        <v>1920</v>
      </c>
    </row>
    <row r="33" spans="1:3">
      <c r="A33" s="1" t="s">
        <v>18</v>
      </c>
      <c r="B33" s="1" t="s">
        <v>19</v>
      </c>
    </row>
    <row r="34" spans="1:3">
      <c r="A34" s="1" t="s">
        <v>20</v>
      </c>
      <c r="B34" s="1">
        <v>48</v>
      </c>
    </row>
    <row r="35" spans="1:3">
      <c r="A35" s="1" t="s">
        <v>21</v>
      </c>
      <c r="B35" s="1">
        <v>2400</v>
      </c>
    </row>
    <row r="38" spans="1:3">
      <c r="A38" s="1" t="s">
        <v>37</v>
      </c>
      <c r="B38" s="1">
        <v>11317.92</v>
      </c>
      <c r="C38" s="1" t="s">
        <v>39</v>
      </c>
    </row>
    <row r="39" spans="1:3">
      <c r="A39" s="1" t="s">
        <v>23</v>
      </c>
      <c r="B39" s="1">
        <v>135873</v>
      </c>
      <c r="C39" s="1" t="s">
        <v>40</v>
      </c>
    </row>
    <row r="40" spans="1:3">
      <c r="A40" s="1" t="s">
        <v>24</v>
      </c>
      <c r="B40" s="1">
        <v>82100</v>
      </c>
      <c r="C40" s="1" t="s">
        <v>41</v>
      </c>
    </row>
    <row r="41" spans="1:3">
      <c r="A41" s="1" t="s">
        <v>46</v>
      </c>
      <c r="B41" s="1">
        <v>18699</v>
      </c>
      <c r="C41" s="1" t="s">
        <v>42</v>
      </c>
    </row>
    <row r="42" spans="1:3">
      <c r="A42" s="1" t="s">
        <v>25</v>
      </c>
      <c r="B42" s="1">
        <v>18742.8</v>
      </c>
      <c r="C42" s="1" t="s">
        <v>43</v>
      </c>
    </row>
    <row r="43" spans="1:3">
      <c r="A43" s="1" t="s">
        <v>26</v>
      </c>
      <c r="B43" s="1">
        <f>B39-B40-B41-B42</f>
        <v>16331.2</v>
      </c>
      <c r="C43" s="1" t="s">
        <v>47</v>
      </c>
    </row>
    <row r="44" spans="1:3">
      <c r="A44" s="1" t="s">
        <v>27</v>
      </c>
      <c r="B44" s="1">
        <f>B43-[1]Feuil1!$B$64-[1]Feuil1!$B$65</f>
        <v>17752.806199999999</v>
      </c>
      <c r="C44" s="1" t="s">
        <v>44</v>
      </c>
    </row>
    <row r="45" spans="1:3">
      <c r="A45" s="1" t="s">
        <v>29</v>
      </c>
      <c r="B45" s="1">
        <f>B39-B44-B38</f>
        <v>106802.27380000001</v>
      </c>
      <c r="C45" s="1" t="s">
        <v>48</v>
      </c>
    </row>
    <row r="46" spans="1:3">
      <c r="A46" s="1" t="s">
        <v>28</v>
      </c>
      <c r="B46" s="1">
        <f>B45/B32</f>
        <v>55.626184270833342</v>
      </c>
      <c r="C46" s="1" t="s">
        <v>45</v>
      </c>
    </row>
    <row r="51" spans="1:2">
      <c r="A51" s="1" t="s">
        <v>69</v>
      </c>
      <c r="B51" s="1">
        <v>2.09</v>
      </c>
    </row>
    <row r="52" spans="1:2">
      <c r="A52" s="1" t="s">
        <v>72</v>
      </c>
      <c r="B52" s="1">
        <v>2.41</v>
      </c>
    </row>
    <row r="53" spans="1:2">
      <c r="A53" s="1" t="s">
        <v>71</v>
      </c>
      <c r="B53" s="1">
        <v>2.15</v>
      </c>
    </row>
    <row r="54" spans="1:2">
      <c r="A54" s="1" t="s">
        <v>70</v>
      </c>
      <c r="B54" s="1">
        <v>1.33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Aurélien</dc:creator>
  <cp:lastModifiedBy>Aurélien</cp:lastModifiedBy>
  <dcterms:created xsi:type="dcterms:W3CDTF">2013-11-17T11:45:41Z</dcterms:created>
  <dcterms:modified xsi:type="dcterms:W3CDTF">2013-11-17T13:14:05Z</dcterms:modified>
</cp:coreProperties>
</file>